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2"/>
  </bookViews>
  <sheets>
    <sheet name="Update" sheetId="27" r:id="rId1"/>
    <sheet name="A50" sheetId="28" r:id="rId2"/>
    <sheet name="Shcomp" sheetId="20" r:id="rId3"/>
    <sheet name="USD" sheetId="25" r:id="rId4"/>
    <sheet name="2823" sheetId="5" r:id="rId5"/>
    <sheet name="2822" sheetId="6" r:id="rId6"/>
    <sheet name="3147" sheetId="7" r:id="rId7"/>
    <sheet name="3188" sheetId="8" r:id="rId8"/>
    <sheet name="FXI" sheetId="12" r:id="rId9"/>
    <sheet name="CNXT" sheetId="11" r:id="rId10"/>
    <sheet name="ASHR" sheetId="9" r:id="rId11"/>
    <sheet name="ASHS" sheetId="10" r:id="rId12"/>
    <sheet name="Sheet1" sheetId="1" r:id="rId13"/>
    <sheet name="Sheet2" sheetId="26" r:id="rId14"/>
  </sheets>
  <definedNames>
    <definedName name="_xlnm._FilterDatabase" localSheetId="5" hidden="1">'2822'!$A$2:$M$67</definedName>
    <definedName name="_xlnm._FilterDatabase" localSheetId="4" hidden="1">'2823'!$A$2:$M$2</definedName>
    <definedName name="_xlnm._FilterDatabase" localSheetId="6" hidden="1">'3147'!$A$2:$N$2</definedName>
    <definedName name="_xlnm._FilterDatabase" localSheetId="11" hidden="1">ASHS!$A$2:$M$67</definedName>
    <definedName name="_xlnm._FilterDatabase" localSheetId="2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590" i="20" l="1"/>
  <c r="T590" i="20"/>
  <c r="U590" i="20"/>
  <c r="AB590" i="20" s="1"/>
  <c r="V590" i="20"/>
  <c r="Y590" i="20"/>
  <c r="AA590" i="20"/>
  <c r="AC590" i="20"/>
  <c r="AE590" i="20"/>
  <c r="AF590" i="20"/>
  <c r="AG590" i="20"/>
  <c r="AH590" i="20"/>
  <c r="AI590" i="20"/>
  <c r="AJ590" i="20"/>
  <c r="AK590" i="20"/>
  <c r="AL590" i="20"/>
  <c r="AM590" i="20"/>
  <c r="AN590" i="20"/>
  <c r="AO590" i="20"/>
  <c r="AP590" i="20"/>
  <c r="AQ590" i="20"/>
  <c r="AR590" i="20"/>
  <c r="AS590" i="20"/>
  <c r="AT590" i="20"/>
  <c r="AU590" i="20"/>
  <c r="AW590" i="20"/>
  <c r="AY590" i="20"/>
  <c r="AZ590" i="20"/>
  <c r="BA590" i="20"/>
  <c r="BB590" i="20"/>
  <c r="BC590" i="20"/>
  <c r="BD590" i="20"/>
  <c r="B554" i="25"/>
  <c r="D554" i="25"/>
  <c r="M554" i="25"/>
  <c r="K554" i="25"/>
  <c r="I554" i="25"/>
  <c r="D687" i="28"/>
  <c r="B555" i="25"/>
  <c r="B556" i="25"/>
  <c r="B557" i="25"/>
  <c r="AX590" i="20" l="1"/>
  <c r="Z590" i="20"/>
  <c r="AV590" i="20"/>
  <c r="X590" i="20"/>
  <c r="W590" i="20"/>
  <c r="AD590" i="20"/>
  <c r="B593" i="20"/>
  <c r="B592" i="20"/>
  <c r="B591" i="20"/>
  <c r="B590" i="20"/>
  <c r="S589" i="20"/>
  <c r="T589" i="20"/>
  <c r="U589" i="20"/>
  <c r="AD589" i="20" s="1"/>
  <c r="V589" i="20"/>
  <c r="AE589" i="20" s="1"/>
  <c r="Y589" i="20"/>
  <c r="AA589" i="20"/>
  <c r="AC589" i="20"/>
  <c r="AF589" i="20"/>
  <c r="AG589" i="20"/>
  <c r="AH589" i="20"/>
  <c r="AI589" i="20"/>
  <c r="AJ589" i="20"/>
  <c r="AK589" i="20"/>
  <c r="AL589" i="20"/>
  <c r="AM589" i="20"/>
  <c r="AN589" i="20"/>
  <c r="AO589" i="20"/>
  <c r="AP589" i="20"/>
  <c r="AQ589" i="20"/>
  <c r="AR589" i="20"/>
  <c r="AS589" i="20"/>
  <c r="AT589" i="20"/>
  <c r="AU589" i="20"/>
  <c r="AW589" i="20"/>
  <c r="AY589" i="20"/>
  <c r="AZ589" i="20"/>
  <c r="BA589" i="20"/>
  <c r="BB589" i="20"/>
  <c r="BC589" i="20"/>
  <c r="BD589" i="20"/>
  <c r="B553" i="25"/>
  <c r="D553" i="25"/>
  <c r="M553" i="25"/>
  <c r="K553" i="25"/>
  <c r="I553" i="25"/>
  <c r="D686" i="28"/>
  <c r="A1" i="27"/>
  <c r="AB589" i="20" l="1"/>
  <c r="AX589" i="20"/>
  <c r="Z589" i="20"/>
  <c r="AV589" i="20"/>
  <c r="X589" i="20"/>
  <c r="W589" i="20"/>
  <c r="S588" i="20"/>
  <c r="T588" i="20"/>
  <c r="U588" i="20"/>
  <c r="W588" i="20" s="1"/>
  <c r="V588" i="20"/>
  <c r="AC588" i="20" s="1"/>
  <c r="AA588" i="20"/>
  <c r="AB588" i="20"/>
  <c r="AD588" i="20"/>
  <c r="AF588" i="20"/>
  <c r="AG588" i="20"/>
  <c r="AH588" i="20"/>
  <c r="AI588" i="20"/>
  <c r="AJ588" i="20"/>
  <c r="AK588" i="20"/>
  <c r="AL588" i="20"/>
  <c r="AM588" i="20"/>
  <c r="AN588" i="20"/>
  <c r="AO588" i="20"/>
  <c r="AP588" i="20"/>
  <c r="AQ588" i="20"/>
  <c r="AR588" i="20"/>
  <c r="AS588" i="20"/>
  <c r="AT588" i="20"/>
  <c r="AU588" i="20"/>
  <c r="AW588" i="20"/>
  <c r="AY588" i="20"/>
  <c r="AZ588" i="20"/>
  <c r="BA588" i="20"/>
  <c r="BB588" i="20"/>
  <c r="BC588" i="20"/>
  <c r="BD588" i="20"/>
  <c r="AX588" i="20" l="1"/>
  <c r="Z588" i="20"/>
  <c r="Y588" i="20"/>
  <c r="X588" i="20"/>
  <c r="AV588" i="20"/>
  <c r="AE588" i="20"/>
  <c r="M552" i="25"/>
  <c r="K552" i="25"/>
  <c r="I552" i="25"/>
  <c r="D552" i="25"/>
  <c r="B552" i="25"/>
  <c r="B589" i="20"/>
  <c r="K551" i="25" l="1"/>
  <c r="I551" i="25"/>
  <c r="D551" i="25"/>
  <c r="D550" i="25"/>
  <c r="I550" i="25"/>
  <c r="K550" i="25"/>
  <c r="M550" i="25"/>
  <c r="M551" i="25"/>
  <c r="B551" i="25"/>
  <c r="D685" i="28"/>
  <c r="S587" i="20" l="1"/>
  <c r="U587" i="20"/>
  <c r="V587" i="20"/>
  <c r="AC587" i="20" s="1"/>
  <c r="W587" i="20"/>
  <c r="X587" i="20"/>
  <c r="Y587" i="20"/>
  <c r="Z587" i="20"/>
  <c r="AA587" i="20"/>
  <c r="AB587" i="20"/>
  <c r="AD587" i="20"/>
  <c r="AE587" i="20"/>
  <c r="AF587" i="20"/>
  <c r="AG587" i="20"/>
  <c r="AH587" i="20"/>
  <c r="AI587" i="20"/>
  <c r="AJ587" i="20"/>
  <c r="AK587" i="20"/>
  <c r="AL587" i="20"/>
  <c r="AM587" i="20"/>
  <c r="AN587" i="20"/>
  <c r="AO587" i="20"/>
  <c r="AP587" i="20"/>
  <c r="AQ587" i="20"/>
  <c r="AR587" i="20"/>
  <c r="AS587" i="20"/>
  <c r="AT587" i="20"/>
  <c r="AU587" i="20"/>
  <c r="AV587" i="20"/>
  <c r="AW587" i="20"/>
  <c r="AX587" i="20"/>
  <c r="AY587" i="20"/>
  <c r="AZ587" i="20"/>
  <c r="B549" i="25"/>
  <c r="D549" i="25"/>
  <c r="M549" i="25"/>
  <c r="K549" i="25"/>
  <c r="I549" i="25"/>
  <c r="D684" i="28"/>
  <c r="S586" i="20" l="1"/>
  <c r="T587" i="20" s="1"/>
  <c r="U586" i="20"/>
  <c r="W586" i="20" s="1"/>
  <c r="V586" i="20"/>
  <c r="AC586" i="20" s="1"/>
  <c r="AA586" i="20"/>
  <c r="AB586" i="20"/>
  <c r="AD586" i="20"/>
  <c r="AF586" i="20"/>
  <c r="AG586" i="20"/>
  <c r="AH586" i="20"/>
  <c r="AI586" i="20"/>
  <c r="AJ586" i="20"/>
  <c r="AK586" i="20"/>
  <c r="AL586" i="20"/>
  <c r="AM586" i="20"/>
  <c r="AN586" i="20"/>
  <c r="AO586" i="20"/>
  <c r="AP586" i="20"/>
  <c r="AQ586" i="20"/>
  <c r="AR586" i="20"/>
  <c r="AS586" i="20"/>
  <c r="BC587" i="20" s="1"/>
  <c r="AT586" i="20"/>
  <c r="AU586" i="20"/>
  <c r="AW586" i="20"/>
  <c r="AY586" i="20"/>
  <c r="AZ586" i="20"/>
  <c r="B548" i="25"/>
  <c r="D548" i="25"/>
  <c r="M548" i="25"/>
  <c r="K548" i="25"/>
  <c r="I548" i="25"/>
  <c r="D683" i="28"/>
  <c r="Z586" i="20" l="1"/>
  <c r="X586" i="20"/>
  <c r="BB587" i="20"/>
  <c r="BD587" i="20"/>
  <c r="AX586" i="20"/>
  <c r="AV586" i="20"/>
  <c r="BA587" i="20" s="1"/>
  <c r="Y586" i="20"/>
  <c r="AE586" i="20"/>
  <c r="B550" i="25"/>
  <c r="S585" i="20"/>
  <c r="T586" i="20" s="1"/>
  <c r="U585" i="20"/>
  <c r="V585" i="20"/>
  <c r="AC585" i="20" s="1"/>
  <c r="X585" i="20"/>
  <c r="AA585" i="20"/>
  <c r="AB585" i="20"/>
  <c r="AD585" i="20"/>
  <c r="AF585" i="20"/>
  <c r="AG585" i="20"/>
  <c r="AH585" i="20"/>
  <c r="AI585" i="20"/>
  <c r="AJ585" i="20"/>
  <c r="AK585" i="20"/>
  <c r="AL585" i="20"/>
  <c r="AM585" i="20"/>
  <c r="AN585" i="20"/>
  <c r="AO585" i="20"/>
  <c r="AP585" i="20"/>
  <c r="AQ585" i="20"/>
  <c r="AR585" i="20"/>
  <c r="AS585" i="20"/>
  <c r="BC586" i="20" s="1"/>
  <c r="AT585" i="20"/>
  <c r="AU585" i="20"/>
  <c r="AW585" i="20"/>
  <c r="AY585" i="20"/>
  <c r="AZ585" i="20"/>
  <c r="B547" i="25"/>
  <c r="D547" i="25"/>
  <c r="M547" i="25"/>
  <c r="K547" i="25"/>
  <c r="I547" i="25"/>
  <c r="D682" i="28"/>
  <c r="BD586" i="20" l="1"/>
  <c r="BB586" i="20"/>
  <c r="W585" i="20"/>
  <c r="Z585" i="20"/>
  <c r="Y585" i="20"/>
  <c r="AX585" i="20"/>
  <c r="AV585" i="20"/>
  <c r="BA586" i="20" s="1"/>
  <c r="AE585" i="20"/>
  <c r="B585" i="20"/>
  <c r="B586" i="20"/>
  <c r="B587" i="20"/>
  <c r="B588" i="20"/>
  <c r="B546" i="25"/>
  <c r="D546" i="25"/>
  <c r="M546" i="25"/>
  <c r="K546" i="25"/>
  <c r="I546" i="25"/>
  <c r="D681" i="28"/>
  <c r="S584" i="20" l="1"/>
  <c r="T585" i="20" s="1"/>
  <c r="U584" i="20"/>
  <c r="AD584" i="20" s="1"/>
  <c r="V584" i="20"/>
  <c r="Y584" i="20"/>
  <c r="AA584" i="20"/>
  <c r="AC584" i="20"/>
  <c r="AE584" i="20"/>
  <c r="AF584" i="20"/>
  <c r="AG584" i="20"/>
  <c r="AH584" i="20"/>
  <c r="AI584" i="20"/>
  <c r="AJ584" i="20"/>
  <c r="AK584" i="20"/>
  <c r="AL584" i="20"/>
  <c r="AM584" i="20"/>
  <c r="AN584" i="20"/>
  <c r="AO584" i="20"/>
  <c r="AP584" i="20"/>
  <c r="AQ584" i="20"/>
  <c r="AR584" i="20"/>
  <c r="AS584" i="20"/>
  <c r="BC585" i="20" s="1"/>
  <c r="AT584" i="20"/>
  <c r="AU584" i="20"/>
  <c r="AW584" i="20"/>
  <c r="AY584" i="20"/>
  <c r="AZ584" i="20"/>
  <c r="B545" i="25"/>
  <c r="D545" i="25"/>
  <c r="M545" i="25"/>
  <c r="K545" i="25"/>
  <c r="I545" i="25"/>
  <c r="D680" i="28"/>
  <c r="BB585" i="20" l="1"/>
  <c r="BD585" i="20"/>
  <c r="AB584" i="20"/>
  <c r="Z584" i="20"/>
  <c r="AX584" i="20"/>
  <c r="X584" i="20"/>
  <c r="AV584" i="20"/>
  <c r="BA585" i="20" s="1"/>
  <c r="W584" i="20"/>
  <c r="S583" i="20"/>
  <c r="T584" i="20" s="1"/>
  <c r="U583" i="20"/>
  <c r="X583" i="20" s="1"/>
  <c r="V583" i="20"/>
  <c r="AA583" i="20"/>
  <c r="AE583" i="20"/>
  <c r="AF583" i="20"/>
  <c r="AG583" i="20"/>
  <c r="AH583" i="20"/>
  <c r="AI583" i="20"/>
  <c r="AJ583" i="20"/>
  <c r="AK583" i="20"/>
  <c r="AL583" i="20"/>
  <c r="AM583" i="20"/>
  <c r="AN583" i="20"/>
  <c r="AO583" i="20"/>
  <c r="AP583" i="20"/>
  <c r="AQ583" i="20"/>
  <c r="AR583" i="20"/>
  <c r="AS583" i="20"/>
  <c r="BC584" i="20" s="1"/>
  <c r="AT583" i="20"/>
  <c r="AU583" i="20"/>
  <c r="AW583" i="20"/>
  <c r="AY583" i="20"/>
  <c r="AZ583" i="20"/>
  <c r="B544" i="25"/>
  <c r="D544" i="25"/>
  <c r="M544" i="25"/>
  <c r="K544" i="25"/>
  <c r="I544" i="25"/>
  <c r="D679" i="28"/>
  <c r="AD583" i="20" l="1"/>
  <c r="W583" i="20"/>
  <c r="AX583" i="20"/>
  <c r="AV583" i="20"/>
  <c r="BA584" i="20" s="1"/>
  <c r="AC583" i="20"/>
  <c r="BD584" i="20"/>
  <c r="BB584" i="20"/>
  <c r="AB583" i="20"/>
  <c r="Z583" i="20"/>
  <c r="Y583" i="20"/>
  <c r="S582" i="20"/>
  <c r="T583" i="20" s="1"/>
  <c r="U582" i="20"/>
  <c r="AD582" i="20" s="1"/>
  <c r="V582" i="20"/>
  <c r="Y582" i="20" s="1"/>
  <c r="AA582" i="20"/>
  <c r="AF582" i="20"/>
  <c r="AG582" i="20"/>
  <c r="AH582" i="20"/>
  <c r="AI582" i="20"/>
  <c r="AJ582" i="20"/>
  <c r="AK582" i="20"/>
  <c r="AL582" i="20"/>
  <c r="AM582" i="20"/>
  <c r="AN582" i="20"/>
  <c r="AO582" i="20"/>
  <c r="AP582" i="20"/>
  <c r="AQ582" i="20"/>
  <c r="AR582" i="20"/>
  <c r="AS582" i="20"/>
  <c r="BC583" i="20" s="1"/>
  <c r="AT582" i="20"/>
  <c r="AU582" i="20"/>
  <c r="AW582" i="20"/>
  <c r="AY582" i="20"/>
  <c r="AZ582" i="20"/>
  <c r="B543" i="25"/>
  <c r="D543" i="25"/>
  <c r="M543" i="25"/>
  <c r="K543" i="25"/>
  <c r="I543" i="25"/>
  <c r="D678" i="28"/>
  <c r="BD583" i="20" l="1"/>
  <c r="BB583" i="20"/>
  <c r="AE582" i="20"/>
  <c r="AC582" i="20"/>
  <c r="AX582" i="20"/>
  <c r="Z582" i="20"/>
  <c r="AV582" i="20"/>
  <c r="BA583" i="20" s="1"/>
  <c r="X582" i="20"/>
  <c r="AB582" i="20"/>
  <c r="W582" i="20"/>
  <c r="S581" i="20"/>
  <c r="T582" i="20" s="1"/>
  <c r="U581" i="20"/>
  <c r="AB581" i="20" s="1"/>
  <c r="V581" i="20"/>
  <c r="Y581" i="20" s="1"/>
  <c r="AA581" i="20"/>
  <c r="AF581" i="20"/>
  <c r="AG581" i="20"/>
  <c r="AH581" i="20"/>
  <c r="AI581" i="20"/>
  <c r="AJ581" i="20"/>
  <c r="AK581" i="20"/>
  <c r="AL581" i="20"/>
  <c r="AM581" i="20"/>
  <c r="AN581" i="20"/>
  <c r="AO581" i="20"/>
  <c r="AP581" i="20"/>
  <c r="AQ581" i="20"/>
  <c r="AR581" i="20"/>
  <c r="AS581" i="20"/>
  <c r="BC582" i="20" s="1"/>
  <c r="AT581" i="20"/>
  <c r="AU581" i="20"/>
  <c r="AW581" i="20"/>
  <c r="AY581" i="20"/>
  <c r="AZ581" i="20"/>
  <c r="B542" i="25"/>
  <c r="D542" i="25"/>
  <c r="M542" i="25"/>
  <c r="K542" i="25"/>
  <c r="I542" i="25"/>
  <c r="D677" i="28"/>
  <c r="AE581" i="20" l="1"/>
  <c r="AC581" i="20"/>
  <c r="BD582" i="20"/>
  <c r="BB582" i="20"/>
  <c r="AX581" i="20"/>
  <c r="Z581" i="20"/>
  <c r="X581" i="20"/>
  <c r="AV581" i="20"/>
  <c r="BA582" i="20" s="1"/>
  <c r="W581" i="20"/>
  <c r="AD581" i="20"/>
  <c r="S580" i="20"/>
  <c r="T581" i="20" s="1"/>
  <c r="U580" i="20"/>
  <c r="AB580" i="20" s="1"/>
  <c r="V580" i="20"/>
  <c r="AC580" i="20" s="1"/>
  <c r="Y580" i="20"/>
  <c r="AA580" i="20"/>
  <c r="AF580" i="20"/>
  <c r="AG580" i="20"/>
  <c r="AH580" i="20"/>
  <c r="AI580" i="20"/>
  <c r="AJ580" i="20"/>
  <c r="AK580" i="20"/>
  <c r="AL580" i="20"/>
  <c r="AM580" i="20"/>
  <c r="AN580" i="20"/>
  <c r="AO580" i="20"/>
  <c r="AP580" i="20"/>
  <c r="AQ580" i="20"/>
  <c r="AR580" i="20"/>
  <c r="AS580" i="20"/>
  <c r="BC581" i="20" s="1"/>
  <c r="AT580" i="20"/>
  <c r="AU580" i="20"/>
  <c r="AV580" i="20"/>
  <c r="BA581" i="20" s="1"/>
  <c r="AW580" i="20"/>
  <c r="AY580" i="20"/>
  <c r="AZ580" i="20"/>
  <c r="B541" i="25"/>
  <c r="D541" i="25"/>
  <c r="M541" i="25"/>
  <c r="K541" i="25"/>
  <c r="I541" i="25"/>
  <c r="D676" i="28"/>
  <c r="AE580" i="20" l="1"/>
  <c r="BB581" i="20"/>
  <c r="BD581" i="20"/>
  <c r="AX580" i="20"/>
  <c r="Z580" i="20"/>
  <c r="X580" i="20"/>
  <c r="W580" i="20"/>
  <c r="AD580" i="20"/>
  <c r="B580" i="20"/>
  <c r="B581" i="20"/>
  <c r="B582" i="20"/>
  <c r="B583" i="20"/>
  <c r="B584" i="20"/>
  <c r="S579" i="20"/>
  <c r="T580" i="20" s="1"/>
  <c r="U579" i="20"/>
  <c r="AB579" i="20" s="1"/>
  <c r="V579" i="20"/>
  <c r="AC579" i="20" s="1"/>
  <c r="Y579" i="20"/>
  <c r="AA579" i="20"/>
  <c r="AF579" i="20"/>
  <c r="AG579" i="20"/>
  <c r="AH579" i="20"/>
  <c r="AI579" i="20"/>
  <c r="AJ579" i="20"/>
  <c r="AK579" i="20"/>
  <c r="AL579" i="20"/>
  <c r="AM579" i="20"/>
  <c r="AN579" i="20"/>
  <c r="AO579" i="20"/>
  <c r="AP579" i="20"/>
  <c r="AQ579" i="20"/>
  <c r="AR579" i="20"/>
  <c r="AS579" i="20"/>
  <c r="BC580" i="20" s="1"/>
  <c r="AT579" i="20"/>
  <c r="AU579" i="20"/>
  <c r="AW579" i="20"/>
  <c r="AY579" i="20"/>
  <c r="AZ579" i="20"/>
  <c r="B540" i="25"/>
  <c r="D540" i="25"/>
  <c r="M540" i="25"/>
  <c r="K540" i="25"/>
  <c r="I540" i="25"/>
  <c r="D675" i="28"/>
  <c r="AV579" i="20" l="1"/>
  <c r="BA580" i="20" s="1"/>
  <c r="BB580" i="20"/>
  <c r="BD580" i="20"/>
  <c r="AE579" i="20"/>
  <c r="AX579" i="20"/>
  <c r="Z579" i="20"/>
  <c r="X579" i="20"/>
  <c r="W579" i="20"/>
  <c r="AD579" i="20"/>
  <c r="S578" i="20"/>
  <c r="T579" i="20" s="1"/>
  <c r="U578" i="20"/>
  <c r="V578" i="20"/>
  <c r="AC578" i="20" s="1"/>
  <c r="AA578" i="20"/>
  <c r="AE578" i="20"/>
  <c r="AF578" i="20"/>
  <c r="AG578" i="20"/>
  <c r="AH578" i="20"/>
  <c r="AI578" i="20"/>
  <c r="AJ578" i="20"/>
  <c r="AK578" i="20"/>
  <c r="AL578" i="20"/>
  <c r="AM578" i="20"/>
  <c r="AN578" i="20"/>
  <c r="AO578" i="20"/>
  <c r="AP578" i="20"/>
  <c r="AQ578" i="20"/>
  <c r="AR578" i="20"/>
  <c r="AS578" i="20"/>
  <c r="BC579" i="20" s="1"/>
  <c r="AT578" i="20"/>
  <c r="AU578" i="20"/>
  <c r="AW578" i="20"/>
  <c r="AY578" i="20"/>
  <c r="AZ578" i="20"/>
  <c r="B539" i="25"/>
  <c r="D539" i="25"/>
  <c r="M539" i="25"/>
  <c r="K539" i="25"/>
  <c r="I539" i="25"/>
  <c r="D674" i="28"/>
  <c r="W578" i="20" l="1"/>
  <c r="AB578" i="20"/>
  <c r="Z578" i="20"/>
  <c r="AX578" i="20"/>
  <c r="X578" i="20"/>
  <c r="BD579" i="20"/>
  <c r="BB579" i="20"/>
  <c r="AV578" i="20"/>
  <c r="BA579" i="20" s="1"/>
  <c r="AD578" i="20"/>
  <c r="Y578" i="20"/>
  <c r="S577" i="20"/>
  <c r="T578" i="20" s="1"/>
  <c r="U577" i="20"/>
  <c r="AB577" i="20" s="1"/>
  <c r="V577" i="20"/>
  <c r="AE577" i="20" s="1"/>
  <c r="Y577" i="20"/>
  <c r="AA577" i="20"/>
  <c r="AF577" i="20"/>
  <c r="AG577" i="20"/>
  <c r="AH577" i="20"/>
  <c r="AI577" i="20"/>
  <c r="AJ577" i="20"/>
  <c r="AK577" i="20"/>
  <c r="AL577" i="20"/>
  <c r="AM577" i="20"/>
  <c r="AN577" i="20"/>
  <c r="AO577" i="20"/>
  <c r="AP577" i="20"/>
  <c r="AQ577" i="20"/>
  <c r="AR577" i="20"/>
  <c r="AS577" i="20"/>
  <c r="BC578" i="20" s="1"/>
  <c r="AT577" i="20"/>
  <c r="AU577" i="20"/>
  <c r="AW577" i="20"/>
  <c r="AY577" i="20"/>
  <c r="AZ577" i="20"/>
  <c r="B538" i="25"/>
  <c r="D538" i="25"/>
  <c r="M538" i="25"/>
  <c r="K538" i="25"/>
  <c r="I538" i="25"/>
  <c r="D673" i="28"/>
  <c r="AC577" i="20" l="1"/>
  <c r="BB578" i="20"/>
  <c r="BD578" i="20"/>
  <c r="AX577" i="20"/>
  <c r="Z577" i="20"/>
  <c r="AV577" i="20"/>
  <c r="BA578" i="20" s="1"/>
  <c r="X577" i="20"/>
  <c r="W577" i="20"/>
  <c r="AD577" i="20"/>
  <c r="S576" i="20"/>
  <c r="T577" i="20" s="1"/>
  <c r="U576" i="20"/>
  <c r="V576" i="20"/>
  <c r="AE576" i="20" s="1"/>
  <c r="Y576" i="20"/>
  <c r="Z576" i="20"/>
  <c r="AA576" i="20"/>
  <c r="AB576" i="20"/>
  <c r="AF576" i="20"/>
  <c r="AG576" i="20"/>
  <c r="AH576" i="20"/>
  <c r="AI576" i="20"/>
  <c r="AJ576" i="20"/>
  <c r="AK576" i="20"/>
  <c r="AL576" i="20"/>
  <c r="AM576" i="20"/>
  <c r="AN576" i="20"/>
  <c r="AO576" i="20"/>
  <c r="AP576" i="20"/>
  <c r="AQ576" i="20"/>
  <c r="AR576" i="20"/>
  <c r="AS576" i="20"/>
  <c r="BC577" i="20" s="1"/>
  <c r="AT576" i="20"/>
  <c r="AU576" i="20"/>
  <c r="AV576" i="20"/>
  <c r="BA577" i="20" s="1"/>
  <c r="AW576" i="20"/>
  <c r="AY576" i="20"/>
  <c r="AZ576" i="20"/>
  <c r="B537" i="25"/>
  <c r="D537" i="25"/>
  <c r="M537" i="25"/>
  <c r="K537" i="25"/>
  <c r="I537" i="25"/>
  <c r="D672" i="28"/>
  <c r="AX576" i="20" l="1"/>
  <c r="W576" i="20"/>
  <c r="BD577" i="20"/>
  <c r="BB577" i="20"/>
  <c r="AD576" i="20"/>
  <c r="AC576" i="20"/>
  <c r="X576" i="20"/>
  <c r="S575" i="20"/>
  <c r="T576" i="20" s="1"/>
  <c r="U575" i="20"/>
  <c r="AB575" i="20" s="1"/>
  <c r="V575" i="20"/>
  <c r="AE575" i="20" s="1"/>
  <c r="AA575" i="20"/>
  <c r="AF575" i="20"/>
  <c r="AG575" i="20"/>
  <c r="AH575" i="20"/>
  <c r="AI575" i="20"/>
  <c r="AJ575" i="20"/>
  <c r="AK575" i="20"/>
  <c r="AL575" i="20"/>
  <c r="AM575" i="20"/>
  <c r="AN575" i="20"/>
  <c r="AO575" i="20"/>
  <c r="AP575" i="20"/>
  <c r="AQ575" i="20"/>
  <c r="AR575" i="20"/>
  <c r="AS575" i="20"/>
  <c r="BC576" i="20" s="1"/>
  <c r="AT575" i="20"/>
  <c r="AU575" i="20"/>
  <c r="AW575" i="20"/>
  <c r="AY575" i="20"/>
  <c r="AZ575" i="20"/>
  <c r="B536" i="25"/>
  <c r="D536" i="25"/>
  <c r="M536" i="25"/>
  <c r="K536" i="25"/>
  <c r="I536" i="25"/>
  <c r="D671" i="28"/>
  <c r="AC575" i="20" l="1"/>
  <c r="Y575" i="20"/>
  <c r="BB576" i="20"/>
  <c r="BD576" i="20"/>
  <c r="AX575" i="20"/>
  <c r="Z575" i="20"/>
  <c r="AV575" i="20"/>
  <c r="BA576" i="20" s="1"/>
  <c r="X575" i="20"/>
  <c r="W575" i="20"/>
  <c r="AD575" i="20"/>
  <c r="B535" i="25"/>
  <c r="B575" i="20"/>
  <c r="B576" i="20"/>
  <c r="B577" i="20"/>
  <c r="B578" i="20"/>
  <c r="B579" i="20"/>
  <c r="S574" i="20"/>
  <c r="T575" i="20" s="1"/>
  <c r="U574" i="20"/>
  <c r="AD574" i="20" s="1"/>
  <c r="V574" i="20"/>
  <c r="AC574" i="20" s="1"/>
  <c r="W574" i="20"/>
  <c r="X574" i="20"/>
  <c r="Y574" i="20"/>
  <c r="Z574" i="20"/>
  <c r="AA574" i="20"/>
  <c r="AB574" i="20"/>
  <c r="AE574" i="20"/>
  <c r="AF574" i="20"/>
  <c r="AG574" i="20"/>
  <c r="AH574" i="20"/>
  <c r="AI574" i="20"/>
  <c r="AJ574" i="20"/>
  <c r="AK574" i="20"/>
  <c r="AL574" i="20"/>
  <c r="AM574" i="20"/>
  <c r="AN574" i="20"/>
  <c r="AO574" i="20"/>
  <c r="AP574" i="20"/>
  <c r="AQ574" i="20"/>
  <c r="AR574" i="20"/>
  <c r="AS574" i="20"/>
  <c r="BC575" i="20" s="1"/>
  <c r="AT574" i="20"/>
  <c r="AU574" i="20"/>
  <c r="AW574" i="20"/>
  <c r="AX574" i="20"/>
  <c r="AY574" i="20"/>
  <c r="AZ574" i="20"/>
  <c r="D535" i="25"/>
  <c r="M535" i="25"/>
  <c r="K535" i="25"/>
  <c r="I535" i="25"/>
  <c r="D670" i="28"/>
  <c r="AV574" i="20" l="1"/>
  <c r="BA575" i="20" s="1"/>
  <c r="BB575" i="20"/>
  <c r="BD575" i="20"/>
  <c r="S573" i="20"/>
  <c r="T574" i="20" s="1"/>
  <c r="U573" i="20"/>
  <c r="AB573" i="20" s="1"/>
  <c r="V573" i="20"/>
  <c r="AC573" i="20" s="1"/>
  <c r="X573" i="20"/>
  <c r="AA573" i="20"/>
  <c r="AF573" i="20"/>
  <c r="AG573" i="20"/>
  <c r="AH573" i="20"/>
  <c r="AI573" i="20"/>
  <c r="AJ573" i="20"/>
  <c r="AK573" i="20"/>
  <c r="AL573" i="20"/>
  <c r="AM573" i="20"/>
  <c r="AN573" i="20"/>
  <c r="AO573" i="20"/>
  <c r="AP573" i="20"/>
  <c r="AQ573" i="20"/>
  <c r="AR573" i="20"/>
  <c r="AS573" i="20"/>
  <c r="BC574" i="20" s="1"/>
  <c r="AT573" i="20"/>
  <c r="AU573" i="20"/>
  <c r="AW573" i="20"/>
  <c r="AY573" i="20"/>
  <c r="AZ573" i="20"/>
  <c r="B534" i="25"/>
  <c r="D534" i="25"/>
  <c r="M534" i="25"/>
  <c r="K534" i="25"/>
  <c r="I534" i="25"/>
  <c r="D669" i="28"/>
  <c r="AD573" i="20" l="1"/>
  <c r="BB574" i="20"/>
  <c r="BD574" i="20"/>
  <c r="AX573" i="20"/>
  <c r="AV573" i="20"/>
  <c r="BA574" i="20" s="1"/>
  <c r="Z573" i="20"/>
  <c r="Y573" i="20"/>
  <c r="AE573" i="20"/>
  <c r="W573" i="20"/>
  <c r="S572" i="20"/>
  <c r="T573" i="20" s="1"/>
  <c r="U572" i="20"/>
  <c r="AB572" i="20" s="1"/>
  <c r="V572" i="20"/>
  <c r="AE572" i="20" s="1"/>
  <c r="AA572" i="20"/>
  <c r="AC572" i="20"/>
  <c r="AF572" i="20"/>
  <c r="AG572" i="20"/>
  <c r="AH572" i="20"/>
  <c r="AI572" i="20"/>
  <c r="AJ572" i="20"/>
  <c r="AK572" i="20"/>
  <c r="AL572" i="20"/>
  <c r="AM572" i="20"/>
  <c r="AN572" i="20"/>
  <c r="AO572" i="20"/>
  <c r="AP572" i="20"/>
  <c r="AQ572" i="20"/>
  <c r="AR572" i="20"/>
  <c r="AS572" i="20"/>
  <c r="BC573" i="20" s="1"/>
  <c r="AT572" i="20"/>
  <c r="AU572" i="20"/>
  <c r="AW572" i="20"/>
  <c r="AY572" i="20"/>
  <c r="AZ572" i="20"/>
  <c r="B533" i="25"/>
  <c r="D533" i="25"/>
  <c r="M533" i="25"/>
  <c r="K533" i="25"/>
  <c r="I533" i="25"/>
  <c r="D668" i="28"/>
  <c r="BB573" i="20" l="1"/>
  <c r="BD573" i="20"/>
  <c r="Y572" i="20"/>
  <c r="AX572" i="20"/>
  <c r="Z572" i="20"/>
  <c r="AV572" i="20"/>
  <c r="BA573" i="20" s="1"/>
  <c r="X572" i="20"/>
  <c r="W572" i="20"/>
  <c r="AD572" i="20"/>
  <c r="S571" i="20"/>
  <c r="T572" i="20" s="1"/>
  <c r="U571" i="20"/>
  <c r="AB571" i="20" s="1"/>
  <c r="V571" i="20"/>
  <c r="AC571" i="20" s="1"/>
  <c r="X571" i="20"/>
  <c r="Y571" i="20"/>
  <c r="Z571" i="20"/>
  <c r="AA571" i="20"/>
  <c r="AF571" i="20"/>
  <c r="AG571" i="20"/>
  <c r="AH571" i="20"/>
  <c r="AI571" i="20"/>
  <c r="AJ571" i="20"/>
  <c r="AK571" i="20"/>
  <c r="AL571" i="20"/>
  <c r="AM571" i="20"/>
  <c r="AN571" i="20"/>
  <c r="AO571" i="20"/>
  <c r="AP571" i="20"/>
  <c r="AQ571" i="20"/>
  <c r="AR571" i="20"/>
  <c r="AS571" i="20"/>
  <c r="BC572" i="20" s="1"/>
  <c r="AT571" i="20"/>
  <c r="AU571" i="20"/>
  <c r="AW571" i="20"/>
  <c r="AX571" i="20"/>
  <c r="AY571" i="20"/>
  <c r="AZ571" i="20"/>
  <c r="B532" i="25"/>
  <c r="D532" i="25"/>
  <c r="M532" i="25"/>
  <c r="K532" i="25"/>
  <c r="I532" i="25"/>
  <c r="D667" i="28"/>
  <c r="AV571" i="20" l="1"/>
  <c r="BA572" i="20" s="1"/>
  <c r="AE571" i="20"/>
  <c r="AD571" i="20"/>
  <c r="BB572" i="20"/>
  <c r="BD572" i="20"/>
  <c r="W571" i="20"/>
  <c r="S570" i="20"/>
  <c r="T571" i="20" s="1"/>
  <c r="U570" i="20"/>
  <c r="AB570" i="20" s="1"/>
  <c r="V570" i="20"/>
  <c r="AC570" i="20" s="1"/>
  <c r="AA570" i="20"/>
  <c r="AF570" i="20"/>
  <c r="AG570" i="20"/>
  <c r="AH570" i="20"/>
  <c r="AI570" i="20"/>
  <c r="AJ570" i="20"/>
  <c r="AK570" i="20"/>
  <c r="AL570" i="20"/>
  <c r="AM570" i="20"/>
  <c r="AN570" i="20"/>
  <c r="AO570" i="20"/>
  <c r="AP570" i="20"/>
  <c r="AQ570" i="20"/>
  <c r="AR570" i="20"/>
  <c r="AS570" i="20"/>
  <c r="BC571" i="20" s="1"/>
  <c r="AT570" i="20"/>
  <c r="AU570" i="20"/>
  <c r="AW570" i="20"/>
  <c r="AY570" i="20"/>
  <c r="AZ570" i="20"/>
  <c r="B531" i="25"/>
  <c r="D531" i="25"/>
  <c r="M531" i="25"/>
  <c r="K531" i="25"/>
  <c r="I531" i="25"/>
  <c r="D666" i="28"/>
  <c r="AV570" i="20" l="1"/>
  <c r="BA571" i="20" s="1"/>
  <c r="AX570" i="20"/>
  <c r="X570" i="20"/>
  <c r="AD570" i="20"/>
  <c r="BB571" i="20"/>
  <c r="BD571" i="20"/>
  <c r="Z570" i="20"/>
  <c r="Y570" i="20"/>
  <c r="AE570" i="20"/>
  <c r="W570" i="20"/>
  <c r="B530" i="25"/>
  <c r="D530" i="25"/>
  <c r="M530" i="25"/>
  <c r="K530" i="25"/>
  <c r="I530" i="25"/>
  <c r="D665" i="28"/>
  <c r="B574" i="20" l="1"/>
  <c r="B573" i="20"/>
  <c r="B572" i="20"/>
  <c r="B571" i="20"/>
  <c r="B570" i="20"/>
  <c r="S569" i="20"/>
  <c r="T570" i="20" s="1"/>
  <c r="U569" i="20"/>
  <c r="AB569" i="20" s="1"/>
  <c r="V569" i="20"/>
  <c r="AE569" i="20" s="1"/>
  <c r="AA569" i="20"/>
  <c r="AF569" i="20"/>
  <c r="AG569" i="20"/>
  <c r="AH569" i="20"/>
  <c r="AI569" i="20"/>
  <c r="AJ569" i="20"/>
  <c r="AK569" i="20"/>
  <c r="AL569" i="20"/>
  <c r="AM569" i="20"/>
  <c r="AN569" i="20"/>
  <c r="AO569" i="20"/>
  <c r="AP569" i="20"/>
  <c r="AQ569" i="20"/>
  <c r="AR569" i="20"/>
  <c r="AS569" i="20"/>
  <c r="BC570" i="20" s="1"/>
  <c r="AT569" i="20"/>
  <c r="AU569" i="20"/>
  <c r="AW569" i="20"/>
  <c r="AY569" i="20"/>
  <c r="AZ569" i="20"/>
  <c r="BB570" i="20" l="1"/>
  <c r="BD570" i="20"/>
  <c r="AC569" i="20"/>
  <c r="Y569" i="20"/>
  <c r="AX569" i="20"/>
  <c r="Z569" i="20"/>
  <c r="AV569" i="20"/>
  <c r="BA570" i="20" s="1"/>
  <c r="X569" i="20"/>
  <c r="W569" i="20"/>
  <c r="AD569" i="20"/>
  <c r="S568" i="20"/>
  <c r="T569" i="20" s="1"/>
  <c r="U568" i="20"/>
  <c r="AB568" i="20" s="1"/>
  <c r="V568" i="20"/>
  <c r="AC568" i="20" s="1"/>
  <c r="Y568" i="20"/>
  <c r="AA568" i="20"/>
  <c r="AF568" i="20"/>
  <c r="AG568" i="20"/>
  <c r="AH568" i="20"/>
  <c r="AI568" i="20"/>
  <c r="AJ568" i="20"/>
  <c r="AK568" i="20"/>
  <c r="AL568" i="20"/>
  <c r="AM568" i="20"/>
  <c r="AN568" i="20"/>
  <c r="AO568" i="20"/>
  <c r="AP568" i="20"/>
  <c r="AQ568" i="20"/>
  <c r="AR568" i="20"/>
  <c r="AS568" i="20"/>
  <c r="BC569" i="20" s="1"/>
  <c r="AT568" i="20"/>
  <c r="AU568" i="20"/>
  <c r="AW568" i="20"/>
  <c r="AY568" i="20"/>
  <c r="AZ568" i="20"/>
  <c r="B529" i="25"/>
  <c r="D529" i="25"/>
  <c r="M529" i="25"/>
  <c r="K529" i="25"/>
  <c r="I529" i="25"/>
  <c r="D664" i="28"/>
  <c r="BD569" i="20" l="1"/>
  <c r="BB569" i="20"/>
  <c r="AE568" i="20"/>
  <c r="AX568" i="20"/>
  <c r="Z568" i="20"/>
  <c r="AV568" i="20"/>
  <c r="BA569" i="20" s="1"/>
  <c r="X568" i="20"/>
  <c r="W568" i="20"/>
  <c r="AD568" i="20"/>
  <c r="S567" i="20" l="1"/>
  <c r="T568" i="20" s="1"/>
  <c r="U567" i="20"/>
  <c r="AB567" i="20" s="1"/>
  <c r="V567" i="20"/>
  <c r="Y567" i="20"/>
  <c r="AA567" i="20"/>
  <c r="AC567" i="20"/>
  <c r="AE567" i="20"/>
  <c r="AF567" i="20"/>
  <c r="AG567" i="20"/>
  <c r="AH567" i="20"/>
  <c r="AI567" i="20"/>
  <c r="AJ567" i="20"/>
  <c r="AK567" i="20"/>
  <c r="AL567" i="20"/>
  <c r="AM567" i="20"/>
  <c r="AN567" i="20"/>
  <c r="AO567" i="20"/>
  <c r="AP567" i="20"/>
  <c r="AQ567" i="20"/>
  <c r="AR567" i="20"/>
  <c r="AS567" i="20"/>
  <c r="BC568" i="20" s="1"/>
  <c r="AT567" i="20"/>
  <c r="AU567" i="20"/>
  <c r="AW567" i="20"/>
  <c r="AY567" i="20"/>
  <c r="AZ567" i="20"/>
  <c r="B528" i="25"/>
  <c r="D528" i="25"/>
  <c r="M528" i="25"/>
  <c r="K528" i="25"/>
  <c r="I528" i="25"/>
  <c r="D663" i="28"/>
  <c r="BD568" i="20" l="1"/>
  <c r="BB568" i="20"/>
  <c r="AX567" i="20"/>
  <c r="Z567" i="20"/>
  <c r="AV567" i="20"/>
  <c r="BA568" i="20" s="1"/>
  <c r="X567" i="20"/>
  <c r="W567" i="20"/>
  <c r="AD567" i="20"/>
  <c r="S566" i="20"/>
  <c r="T567" i="20" s="1"/>
  <c r="U566" i="20"/>
  <c r="AB566" i="20" s="1"/>
  <c r="V566" i="20"/>
  <c r="AC566" i="20" s="1"/>
  <c r="Y566" i="20"/>
  <c r="Z566" i="20"/>
  <c r="AA566" i="20"/>
  <c r="AF566" i="20"/>
  <c r="AG566" i="20"/>
  <c r="AH566" i="20"/>
  <c r="AI566" i="20"/>
  <c r="AJ566" i="20"/>
  <c r="AK566" i="20"/>
  <c r="AL566" i="20"/>
  <c r="AM566" i="20"/>
  <c r="AN566" i="20"/>
  <c r="AO566" i="20"/>
  <c r="AP566" i="20"/>
  <c r="AQ566" i="20"/>
  <c r="AR566" i="20"/>
  <c r="AS566" i="20"/>
  <c r="BC567" i="20" s="1"/>
  <c r="AT566" i="20"/>
  <c r="AU566" i="20"/>
  <c r="AV566" i="20"/>
  <c r="BA567" i="20" s="1"/>
  <c r="AW566" i="20"/>
  <c r="AX566" i="20"/>
  <c r="AY566" i="20"/>
  <c r="AZ566" i="20"/>
  <c r="B527" i="25"/>
  <c r="D527" i="25"/>
  <c r="M527" i="25"/>
  <c r="K527" i="25"/>
  <c r="I527" i="25"/>
  <c r="D662" i="28"/>
  <c r="X566" i="20" l="1"/>
  <c r="BD567" i="20"/>
  <c r="BB567" i="20"/>
  <c r="AD566" i="20"/>
  <c r="AE566" i="20"/>
  <c r="W566" i="20"/>
  <c r="S565" i="20"/>
  <c r="T566" i="20" s="1"/>
  <c r="U565" i="20"/>
  <c r="AV565" i="20" s="1"/>
  <c r="BA566" i="20" s="1"/>
  <c r="V565" i="20"/>
  <c r="Y565" i="20"/>
  <c r="AA565" i="20"/>
  <c r="AC565" i="20"/>
  <c r="AE565" i="20"/>
  <c r="AF565" i="20"/>
  <c r="AG565" i="20"/>
  <c r="AH565" i="20"/>
  <c r="AI565" i="20"/>
  <c r="AJ565" i="20"/>
  <c r="AK565" i="20"/>
  <c r="AL565" i="20"/>
  <c r="AM565" i="20"/>
  <c r="AN565" i="20"/>
  <c r="AO565" i="20"/>
  <c r="AP565" i="20"/>
  <c r="AQ565" i="20"/>
  <c r="AR565" i="20"/>
  <c r="AS565" i="20"/>
  <c r="BC566" i="20" s="1"/>
  <c r="AT565" i="20"/>
  <c r="AU565" i="20"/>
  <c r="AW565" i="20"/>
  <c r="AY565" i="20"/>
  <c r="AZ565" i="20"/>
  <c r="B526" i="25"/>
  <c r="D526" i="25"/>
  <c r="M526" i="25"/>
  <c r="K526" i="25"/>
  <c r="I526" i="25"/>
  <c r="D661" i="28"/>
  <c r="BB566" i="20" l="1"/>
  <c r="BD566" i="20"/>
  <c r="AB565" i="20"/>
  <c r="AX565" i="20"/>
  <c r="Z565" i="20"/>
  <c r="X565" i="20"/>
  <c r="W565" i="20"/>
  <c r="AD565" i="20"/>
  <c r="B525" i="25"/>
  <c r="D525" i="25"/>
  <c r="M525" i="25"/>
  <c r="K525" i="25"/>
  <c r="I525" i="25"/>
  <c r="D660" i="28"/>
  <c r="B569" i="20" l="1"/>
  <c r="B568" i="20"/>
  <c r="B567" i="20"/>
  <c r="B566" i="20"/>
  <c r="B565" i="20"/>
  <c r="S564" i="20"/>
  <c r="T565" i="20" s="1"/>
  <c r="U564" i="20"/>
  <c r="AB564" i="20" s="1"/>
  <c r="V564" i="20"/>
  <c r="AC564" i="20" s="1"/>
  <c r="AA564" i="20"/>
  <c r="AF564" i="20"/>
  <c r="AG564" i="20"/>
  <c r="AH564" i="20"/>
  <c r="AI564" i="20"/>
  <c r="AJ564" i="20"/>
  <c r="AK564" i="20"/>
  <c r="AL564" i="20"/>
  <c r="AM564" i="20"/>
  <c r="AN564" i="20"/>
  <c r="AO564" i="20"/>
  <c r="AP564" i="20"/>
  <c r="AQ564" i="20"/>
  <c r="AR564" i="20"/>
  <c r="AS564" i="20"/>
  <c r="BC565" i="20" s="1"/>
  <c r="AT564" i="20"/>
  <c r="AU564" i="20"/>
  <c r="AW564" i="20"/>
  <c r="AY564" i="20"/>
  <c r="AZ564" i="20"/>
  <c r="BB565" i="20" l="1"/>
  <c r="BD565" i="20"/>
  <c r="Y564" i="20"/>
  <c r="AE564" i="20"/>
  <c r="AX564" i="20"/>
  <c r="Z564" i="20"/>
  <c r="AV564" i="20"/>
  <c r="BA565" i="20" s="1"/>
  <c r="X564" i="20"/>
  <c r="W564" i="20"/>
  <c r="AD564" i="20"/>
  <c r="S563" i="20"/>
  <c r="T564" i="20" s="1"/>
  <c r="U563" i="20"/>
  <c r="AB563" i="20" s="1"/>
  <c r="V563" i="20"/>
  <c r="AC563" i="20" s="1"/>
  <c r="Y563" i="20"/>
  <c r="AA563" i="20"/>
  <c r="AF563" i="20"/>
  <c r="AG563" i="20"/>
  <c r="AH563" i="20"/>
  <c r="AI563" i="20"/>
  <c r="AJ563" i="20"/>
  <c r="AK563" i="20"/>
  <c r="AL563" i="20"/>
  <c r="AM563" i="20"/>
  <c r="AN563" i="20"/>
  <c r="AO563" i="20"/>
  <c r="AP563" i="20"/>
  <c r="AQ563" i="20"/>
  <c r="AR563" i="20"/>
  <c r="AS563" i="20"/>
  <c r="BC564" i="20" s="1"/>
  <c r="AT563" i="20"/>
  <c r="AU563" i="20"/>
  <c r="AW563" i="20"/>
  <c r="AY563" i="20"/>
  <c r="AZ563" i="20"/>
  <c r="B524" i="25"/>
  <c r="D524" i="25"/>
  <c r="M524" i="25"/>
  <c r="K524" i="25"/>
  <c r="I524" i="25"/>
  <c r="D659" i="28"/>
  <c r="BD564" i="20" l="1"/>
  <c r="BB564" i="20"/>
  <c r="AE563" i="20"/>
  <c r="AX563" i="20"/>
  <c r="Z563" i="20"/>
  <c r="AV563" i="20"/>
  <c r="BA564" i="20" s="1"/>
  <c r="X563" i="20"/>
  <c r="W563" i="20"/>
  <c r="AD563" i="20"/>
  <c r="S562" i="20"/>
  <c r="T563" i="20" s="1"/>
  <c r="U562" i="20"/>
  <c r="AX562" i="20" s="1"/>
  <c r="V562" i="20"/>
  <c r="AC562" i="20" s="1"/>
  <c r="AA562" i="20"/>
  <c r="AB562" i="20"/>
  <c r="AD562" i="20"/>
  <c r="AF562" i="20"/>
  <c r="AG562" i="20"/>
  <c r="AH562" i="20"/>
  <c r="AI562" i="20"/>
  <c r="AJ562" i="20"/>
  <c r="AK562" i="20"/>
  <c r="AL562" i="20"/>
  <c r="AM562" i="20"/>
  <c r="AN562" i="20"/>
  <c r="AO562" i="20"/>
  <c r="AP562" i="20"/>
  <c r="AQ562" i="20"/>
  <c r="AR562" i="20"/>
  <c r="AS562" i="20"/>
  <c r="BC563" i="20" s="1"/>
  <c r="AT562" i="20"/>
  <c r="AU562" i="20"/>
  <c r="AW562" i="20"/>
  <c r="AY562" i="20"/>
  <c r="AZ562" i="20"/>
  <c r="B523" i="25"/>
  <c r="D523" i="25"/>
  <c r="M523" i="25"/>
  <c r="K523" i="25"/>
  <c r="I523" i="25"/>
  <c r="D658" i="28"/>
  <c r="BD563" i="20" l="1"/>
  <c r="BB563" i="20"/>
  <c r="W562" i="20"/>
  <c r="AV562" i="20"/>
  <c r="BA563" i="20" s="1"/>
  <c r="AE562" i="20"/>
  <c r="Z562" i="20"/>
  <c r="Y562" i="20"/>
  <c r="X562" i="20"/>
  <c r="S561" i="20"/>
  <c r="T562" i="20" s="1"/>
  <c r="U561" i="20"/>
  <c r="AB561" i="20" s="1"/>
  <c r="V561" i="20"/>
  <c r="AE561" i="20" s="1"/>
  <c r="Y561" i="20"/>
  <c r="AA561" i="20"/>
  <c r="AC561" i="20"/>
  <c r="AF561" i="20"/>
  <c r="AG561" i="20"/>
  <c r="AH561" i="20"/>
  <c r="AI561" i="20"/>
  <c r="AJ561" i="20"/>
  <c r="AK561" i="20"/>
  <c r="AL561" i="20"/>
  <c r="AM561" i="20"/>
  <c r="AN561" i="20"/>
  <c r="AO561" i="20"/>
  <c r="AP561" i="20"/>
  <c r="AQ561" i="20"/>
  <c r="AR561" i="20"/>
  <c r="AS561" i="20"/>
  <c r="BC562" i="20" s="1"/>
  <c r="AT561" i="20"/>
  <c r="AU561" i="20"/>
  <c r="AW561" i="20"/>
  <c r="AY561" i="20"/>
  <c r="AZ561" i="20"/>
  <c r="B522" i="25"/>
  <c r="D522" i="25"/>
  <c r="M522" i="25"/>
  <c r="K522" i="25"/>
  <c r="I522" i="25"/>
  <c r="D657" i="28"/>
  <c r="BD562" i="20" l="1"/>
  <c r="BB562" i="20"/>
  <c r="AX561" i="20"/>
  <c r="Z561" i="20"/>
  <c r="AV561" i="20"/>
  <c r="BA562" i="20" s="1"/>
  <c r="X561" i="20"/>
  <c r="W561" i="20"/>
  <c r="AD561" i="20"/>
  <c r="S560" i="20"/>
  <c r="T561" i="20" s="1"/>
  <c r="U560" i="20"/>
  <c r="AD560" i="20" s="1"/>
  <c r="V560" i="20"/>
  <c r="Y560" i="20"/>
  <c r="AA560" i="20"/>
  <c r="AC560" i="20"/>
  <c r="AE560" i="20"/>
  <c r="AF560" i="20"/>
  <c r="AG560" i="20"/>
  <c r="AH560" i="20"/>
  <c r="AI560" i="20"/>
  <c r="AJ560" i="20"/>
  <c r="AK560" i="20"/>
  <c r="AL560" i="20"/>
  <c r="AM560" i="20"/>
  <c r="AN560" i="20"/>
  <c r="AO560" i="20"/>
  <c r="AP560" i="20"/>
  <c r="AQ560" i="20"/>
  <c r="AR560" i="20"/>
  <c r="AS560" i="20"/>
  <c r="BC561" i="20" s="1"/>
  <c r="AT560" i="20"/>
  <c r="AU560" i="20"/>
  <c r="AW560" i="20"/>
  <c r="AY560" i="20"/>
  <c r="AZ560" i="20"/>
  <c r="B521" i="25"/>
  <c r="D521" i="25"/>
  <c r="M521" i="25"/>
  <c r="K521" i="25"/>
  <c r="I521" i="25"/>
  <c r="D656" i="28"/>
  <c r="B560" i="20"/>
  <c r="B561" i="20"/>
  <c r="B562" i="20"/>
  <c r="B563" i="20"/>
  <c r="B564" i="20"/>
  <c r="BD561" i="20" l="1"/>
  <c r="BB561" i="20"/>
  <c r="AB560" i="20"/>
  <c r="AX560" i="20"/>
  <c r="Z560" i="20"/>
  <c r="AV560" i="20"/>
  <c r="BA561" i="20" s="1"/>
  <c r="X560" i="20"/>
  <c r="W560" i="20"/>
  <c r="S559" i="20"/>
  <c r="T560" i="20" s="1"/>
  <c r="U559" i="20"/>
  <c r="AD559" i="20" s="1"/>
  <c r="V559" i="20"/>
  <c r="AV559" i="20" s="1"/>
  <c r="BA560" i="20" s="1"/>
  <c r="Y559" i="20"/>
  <c r="AA559" i="20"/>
  <c r="AC559" i="20"/>
  <c r="AE559" i="20"/>
  <c r="AF559" i="20"/>
  <c r="AG559" i="20"/>
  <c r="AH559" i="20"/>
  <c r="AI559" i="20"/>
  <c r="AJ559" i="20"/>
  <c r="AK559" i="20"/>
  <c r="AL559" i="20"/>
  <c r="AM559" i="20"/>
  <c r="AN559" i="20"/>
  <c r="AO559" i="20"/>
  <c r="AP559" i="20"/>
  <c r="AQ559" i="20"/>
  <c r="AR559" i="20"/>
  <c r="AS559" i="20"/>
  <c r="BC560" i="20" s="1"/>
  <c r="AT559" i="20"/>
  <c r="AU559" i="20"/>
  <c r="AW559" i="20"/>
  <c r="AY559" i="20"/>
  <c r="AZ559" i="20"/>
  <c r="B520" i="25"/>
  <c r="D520" i="25"/>
  <c r="M520" i="25"/>
  <c r="K520" i="25"/>
  <c r="I520" i="25"/>
  <c r="D655" i="28"/>
  <c r="BD560" i="20" l="1"/>
  <c r="BB560" i="20"/>
  <c r="AB559" i="20"/>
  <c r="AX559" i="20"/>
  <c r="Z559" i="20"/>
  <c r="X559" i="20"/>
  <c r="W559" i="20"/>
  <c r="S558" i="20"/>
  <c r="T559" i="20" s="1"/>
  <c r="U558" i="20"/>
  <c r="AB558" i="20" s="1"/>
  <c r="V558" i="20"/>
  <c r="Y558" i="20"/>
  <c r="AA558" i="20"/>
  <c r="AC558" i="20"/>
  <c r="AE558" i="20"/>
  <c r="AF558" i="20"/>
  <c r="AG558" i="20"/>
  <c r="AH558" i="20"/>
  <c r="AI558" i="20"/>
  <c r="AJ558" i="20"/>
  <c r="AK558" i="20"/>
  <c r="AL558" i="20"/>
  <c r="AM558" i="20"/>
  <c r="AN558" i="20"/>
  <c r="AO558" i="20"/>
  <c r="AP558" i="20"/>
  <c r="AQ558" i="20"/>
  <c r="AR558" i="20"/>
  <c r="AS558" i="20"/>
  <c r="BC559" i="20" s="1"/>
  <c r="AT558" i="20"/>
  <c r="AU558" i="20"/>
  <c r="AW558" i="20"/>
  <c r="AY558" i="20"/>
  <c r="AZ558" i="20"/>
  <c r="B519" i="25"/>
  <c r="D519" i="25"/>
  <c r="M519" i="25"/>
  <c r="K519" i="25"/>
  <c r="I519" i="25"/>
  <c r="D654" i="28"/>
  <c r="BB559" i="20" l="1"/>
  <c r="BD559" i="20"/>
  <c r="AX558" i="20"/>
  <c r="Z558" i="20"/>
  <c r="W558" i="20"/>
  <c r="AV558" i="20"/>
  <c r="BA559" i="20" s="1"/>
  <c r="X558" i="20"/>
  <c r="AD558" i="20"/>
  <c r="S557" i="20"/>
  <c r="T558" i="20" s="1"/>
  <c r="U557" i="20"/>
  <c r="AD557" i="20" s="1"/>
  <c r="V557" i="20"/>
  <c r="Y557" i="20"/>
  <c r="AA557" i="20"/>
  <c r="AC557" i="20"/>
  <c r="AE557" i="20"/>
  <c r="AF557" i="20"/>
  <c r="AG557" i="20"/>
  <c r="AH557" i="20"/>
  <c r="AI557" i="20"/>
  <c r="AJ557" i="20"/>
  <c r="AK557" i="20"/>
  <c r="AL557" i="20"/>
  <c r="AM557" i="20"/>
  <c r="AN557" i="20"/>
  <c r="AO557" i="20"/>
  <c r="AP557" i="20"/>
  <c r="AQ557" i="20"/>
  <c r="AR557" i="20"/>
  <c r="AS557" i="20"/>
  <c r="BC558" i="20" s="1"/>
  <c r="AT557" i="20"/>
  <c r="AU557" i="20"/>
  <c r="AW557" i="20"/>
  <c r="AY557" i="20"/>
  <c r="AZ557" i="20"/>
  <c r="B518" i="25"/>
  <c r="D518" i="25"/>
  <c r="M518" i="25"/>
  <c r="K518" i="25"/>
  <c r="I518" i="25"/>
  <c r="D653" i="28"/>
  <c r="BB558" i="20" l="1"/>
  <c r="BD558" i="20"/>
  <c r="AB557" i="20"/>
  <c r="AX557" i="20"/>
  <c r="Z557" i="20"/>
  <c r="AV557" i="20"/>
  <c r="BA558" i="20" s="1"/>
  <c r="X557" i="20"/>
  <c r="W557" i="20"/>
  <c r="S556" i="20"/>
  <c r="T557" i="20" s="1"/>
  <c r="U556" i="20"/>
  <c r="AB556" i="20" s="1"/>
  <c r="V556" i="20"/>
  <c r="AC556" i="20" s="1"/>
  <c r="W556" i="20"/>
  <c r="X556" i="20"/>
  <c r="Y556" i="20"/>
  <c r="Z556" i="20"/>
  <c r="AA556" i="20"/>
  <c r="AD556" i="20"/>
  <c r="AF556" i="20"/>
  <c r="AG556" i="20"/>
  <c r="AH556" i="20"/>
  <c r="AI556" i="20"/>
  <c r="AJ556" i="20"/>
  <c r="AK556" i="20"/>
  <c r="AL556" i="20"/>
  <c r="AM556" i="20"/>
  <c r="AN556" i="20"/>
  <c r="AO556" i="20"/>
  <c r="AP556" i="20"/>
  <c r="AQ556" i="20"/>
  <c r="AR556" i="20"/>
  <c r="AS556" i="20"/>
  <c r="BC557" i="20" s="1"/>
  <c r="AT556" i="20"/>
  <c r="AU556" i="20"/>
  <c r="AV556" i="20"/>
  <c r="BA557" i="20" s="1"/>
  <c r="AW556" i="20"/>
  <c r="AX556" i="20"/>
  <c r="AY556" i="20"/>
  <c r="AZ556" i="20"/>
  <c r="B517" i="25"/>
  <c r="D517" i="25"/>
  <c r="M517" i="25"/>
  <c r="K517" i="25"/>
  <c r="I517" i="25"/>
  <c r="D652" i="28"/>
  <c r="AE556" i="20" l="1"/>
  <c r="BB557" i="20"/>
  <c r="BD557" i="20"/>
  <c r="S555" i="20"/>
  <c r="T556" i="20" s="1"/>
  <c r="U555" i="20"/>
  <c r="V555" i="20"/>
  <c r="Y555" i="20" s="1"/>
  <c r="W555" i="20"/>
  <c r="X555" i="20"/>
  <c r="AA555" i="20"/>
  <c r="AF555" i="20"/>
  <c r="AG555" i="20"/>
  <c r="AH555" i="20"/>
  <c r="AI555" i="20"/>
  <c r="AJ555" i="20"/>
  <c r="AK555" i="20"/>
  <c r="AL555" i="20"/>
  <c r="AM555" i="20"/>
  <c r="AN555" i="20"/>
  <c r="AO555" i="20"/>
  <c r="AP555" i="20"/>
  <c r="AQ555" i="20"/>
  <c r="AR555" i="20"/>
  <c r="AS555" i="20"/>
  <c r="BC556" i="20" s="1"/>
  <c r="AT555" i="20"/>
  <c r="AU555" i="20"/>
  <c r="AW555" i="20"/>
  <c r="AY555" i="20"/>
  <c r="AZ555" i="20"/>
  <c r="B516" i="25"/>
  <c r="D516" i="25"/>
  <c r="M516" i="25"/>
  <c r="K516" i="25"/>
  <c r="I516" i="25"/>
  <c r="D651" i="28"/>
  <c r="AV555" i="20" l="1"/>
  <c r="BA556" i="20" s="1"/>
  <c r="Z555" i="20"/>
  <c r="AE555" i="20"/>
  <c r="AD555" i="20"/>
  <c r="AB555" i="20"/>
  <c r="AC555" i="20"/>
  <c r="BD556" i="20"/>
  <c r="BB556" i="20"/>
  <c r="AX555" i="20"/>
  <c r="B515" i="25"/>
  <c r="D515" i="25"/>
  <c r="M515" i="25"/>
  <c r="K515" i="25"/>
  <c r="I515" i="25"/>
  <c r="D650" i="28"/>
  <c r="B559" i="20" l="1"/>
  <c r="B558" i="20"/>
  <c r="B557" i="20"/>
  <c r="B556" i="20"/>
  <c r="B555" i="20"/>
  <c r="S554" i="20"/>
  <c r="T555" i="20" s="1"/>
  <c r="U554" i="20"/>
  <c r="AB554" i="20" s="1"/>
  <c r="V554" i="20"/>
  <c r="AC554" i="20" s="1"/>
  <c r="AA554" i="20"/>
  <c r="AF554" i="20"/>
  <c r="AG554" i="20"/>
  <c r="AH554" i="20"/>
  <c r="AI554" i="20"/>
  <c r="AJ554" i="20"/>
  <c r="AK554" i="20"/>
  <c r="AL554" i="20"/>
  <c r="AM554" i="20"/>
  <c r="AN554" i="20"/>
  <c r="AO554" i="20"/>
  <c r="AP554" i="20"/>
  <c r="AQ554" i="20"/>
  <c r="AR554" i="20"/>
  <c r="AS554" i="20"/>
  <c r="BC555" i="20" s="1"/>
  <c r="AT554" i="20"/>
  <c r="AU554" i="20"/>
  <c r="AW554" i="20"/>
  <c r="AY554" i="20"/>
  <c r="AZ554" i="20"/>
  <c r="BD555" i="20" l="1"/>
  <c r="BB555" i="20"/>
  <c r="Y554" i="20"/>
  <c r="AE554" i="20"/>
  <c r="AX554" i="20"/>
  <c r="AV554" i="20"/>
  <c r="BA555" i="20" s="1"/>
  <c r="Z554" i="20"/>
  <c r="X554" i="20"/>
  <c r="W554" i="20"/>
  <c r="AD554" i="20"/>
  <c r="S553" i="20"/>
  <c r="T554" i="20" s="1"/>
  <c r="U553" i="20"/>
  <c r="AD553" i="20" s="1"/>
  <c r="V553" i="20"/>
  <c r="AE553" i="20" s="1"/>
  <c r="AA553" i="20"/>
  <c r="AB553" i="20"/>
  <c r="AF553" i="20"/>
  <c r="AG553" i="20"/>
  <c r="AH553" i="20"/>
  <c r="AI553" i="20"/>
  <c r="AJ553" i="20"/>
  <c r="AK553" i="20"/>
  <c r="AL553" i="20"/>
  <c r="AM553" i="20"/>
  <c r="AN553" i="20"/>
  <c r="AO553" i="20"/>
  <c r="AP553" i="20"/>
  <c r="AQ553" i="20"/>
  <c r="AR553" i="20"/>
  <c r="AS553" i="20"/>
  <c r="BC554" i="20" s="1"/>
  <c r="AT553" i="20"/>
  <c r="AU553" i="20"/>
  <c r="AW553" i="20"/>
  <c r="AY553" i="20"/>
  <c r="AZ553" i="20"/>
  <c r="B514" i="25"/>
  <c r="D514" i="25"/>
  <c r="M514" i="25"/>
  <c r="K514" i="25"/>
  <c r="I514" i="25"/>
  <c r="D649" i="28"/>
  <c r="BD554" i="20" l="1"/>
  <c r="BB554" i="20"/>
  <c r="AX553" i="20"/>
  <c r="AV553" i="20"/>
  <c r="BA554" i="20" s="1"/>
  <c r="AC553" i="20"/>
  <c r="Z553" i="20"/>
  <c r="Y553" i="20"/>
  <c r="X553" i="20"/>
  <c r="W553" i="20"/>
  <c r="S552" i="20"/>
  <c r="T553" i="20" s="1"/>
  <c r="U552" i="20"/>
  <c r="AB552" i="20" s="1"/>
  <c r="V552" i="20"/>
  <c r="AC552" i="20" s="1"/>
  <c r="X552" i="20"/>
  <c r="Y552" i="20"/>
  <c r="Z552" i="20"/>
  <c r="AA552" i="20"/>
  <c r="AF552" i="20"/>
  <c r="AG552" i="20"/>
  <c r="AH552" i="20"/>
  <c r="AI552" i="20"/>
  <c r="AJ552" i="20"/>
  <c r="AK552" i="20"/>
  <c r="AL552" i="20"/>
  <c r="AM552" i="20"/>
  <c r="AN552" i="20"/>
  <c r="AO552" i="20"/>
  <c r="AP552" i="20"/>
  <c r="AQ552" i="20"/>
  <c r="AR552" i="20"/>
  <c r="AS552" i="20"/>
  <c r="BC553" i="20" s="1"/>
  <c r="AT552" i="20"/>
  <c r="AU552" i="20"/>
  <c r="AW552" i="20"/>
  <c r="AY552" i="20"/>
  <c r="AZ552" i="20"/>
  <c r="B513" i="25"/>
  <c r="D513" i="25"/>
  <c r="M513" i="25"/>
  <c r="K513" i="25"/>
  <c r="I513" i="25"/>
  <c r="D648" i="28"/>
  <c r="AX552" i="20" l="1"/>
  <c r="BD553" i="20"/>
  <c r="BB553" i="20"/>
  <c r="AD552" i="20"/>
  <c r="AV552" i="20"/>
  <c r="BA553" i="20" s="1"/>
  <c r="AE552" i="20"/>
  <c r="W552" i="20"/>
  <c r="B512" i="25"/>
  <c r="D512" i="25"/>
  <c r="M512" i="25"/>
  <c r="K512" i="25"/>
  <c r="I512" i="25"/>
  <c r="D647" i="28"/>
  <c r="S551" i="20" l="1"/>
  <c r="T552" i="20" s="1"/>
  <c r="U551" i="20"/>
  <c r="AB551" i="20" s="1"/>
  <c r="V551" i="20"/>
  <c r="Y551" i="20" s="1"/>
  <c r="AA551" i="20"/>
  <c r="AF551" i="20"/>
  <c r="AG551" i="20"/>
  <c r="AH551" i="20"/>
  <c r="AI551" i="20"/>
  <c r="AJ551" i="20"/>
  <c r="AK551" i="20"/>
  <c r="AL551" i="20"/>
  <c r="AM551" i="20"/>
  <c r="AN551" i="20"/>
  <c r="AO551" i="20"/>
  <c r="AP551" i="20"/>
  <c r="AQ551" i="20"/>
  <c r="AR551" i="20"/>
  <c r="AS551" i="20"/>
  <c r="BC552" i="20" s="1"/>
  <c r="AT551" i="20"/>
  <c r="AU551" i="20"/>
  <c r="AW551" i="20"/>
  <c r="AY551" i="20"/>
  <c r="AZ551" i="20"/>
  <c r="BB552" i="20" l="1"/>
  <c r="BD552" i="20"/>
  <c r="AC551" i="20"/>
  <c r="AE551" i="20"/>
  <c r="AX551" i="20"/>
  <c r="Z551" i="20"/>
  <c r="AV551" i="20"/>
  <c r="BA552" i="20" s="1"/>
  <c r="X551" i="20"/>
  <c r="W551" i="20"/>
  <c r="AD551" i="20"/>
  <c r="S550" i="20"/>
  <c r="T551" i="20" s="1"/>
  <c r="U550" i="20"/>
  <c r="V550" i="20"/>
  <c r="Y550" i="20" s="1"/>
  <c r="W550" i="20"/>
  <c r="X550" i="20"/>
  <c r="AA550" i="20"/>
  <c r="AF550" i="20"/>
  <c r="AG550" i="20"/>
  <c r="AH550" i="20"/>
  <c r="AI550" i="20"/>
  <c r="AJ550" i="20"/>
  <c r="AK550" i="20"/>
  <c r="AL550" i="20"/>
  <c r="AM550" i="20"/>
  <c r="AN550" i="20"/>
  <c r="AO550" i="20"/>
  <c r="AP550" i="20"/>
  <c r="AQ550" i="20"/>
  <c r="AR550" i="20"/>
  <c r="AS550" i="20"/>
  <c r="BC551" i="20" s="1"/>
  <c r="AT550" i="20"/>
  <c r="AU550" i="20"/>
  <c r="AW550" i="20"/>
  <c r="AY550" i="20"/>
  <c r="AZ550" i="20"/>
  <c r="B511" i="25"/>
  <c r="D511" i="25"/>
  <c r="M511" i="25"/>
  <c r="K511" i="25"/>
  <c r="I511" i="25"/>
  <c r="D646" i="28"/>
  <c r="AV550" i="20" l="1"/>
  <c r="BA551" i="20" s="1"/>
  <c r="Z550" i="20"/>
  <c r="AE550" i="20"/>
  <c r="AD550" i="20"/>
  <c r="BD551" i="20"/>
  <c r="BB551" i="20"/>
  <c r="AB550" i="20"/>
  <c r="AX550" i="20"/>
  <c r="AC550" i="20"/>
  <c r="B510" i="25"/>
  <c r="D510" i="25"/>
  <c r="M510" i="25"/>
  <c r="K510" i="25"/>
  <c r="I510" i="25"/>
  <c r="D645" i="28"/>
  <c r="B550" i="20"/>
  <c r="B551" i="20"/>
  <c r="B552" i="20"/>
  <c r="B553" i="20"/>
  <c r="B554" i="20"/>
  <c r="S549" i="20" l="1"/>
  <c r="T550" i="20" s="1"/>
  <c r="U549" i="20"/>
  <c r="AB549" i="20" s="1"/>
  <c r="V549" i="20"/>
  <c r="AE549" i="20" s="1"/>
  <c r="AA549" i="20"/>
  <c r="AF549" i="20"/>
  <c r="AG549" i="20"/>
  <c r="AH549" i="20"/>
  <c r="AI549" i="20"/>
  <c r="AJ549" i="20"/>
  <c r="AK549" i="20"/>
  <c r="AL549" i="20"/>
  <c r="AM549" i="20"/>
  <c r="AN549" i="20"/>
  <c r="AO549" i="20"/>
  <c r="AP549" i="20"/>
  <c r="AQ549" i="20"/>
  <c r="AR549" i="20"/>
  <c r="AS549" i="20"/>
  <c r="BC550" i="20" s="1"/>
  <c r="AT549" i="20"/>
  <c r="AU549" i="20"/>
  <c r="AW549" i="20"/>
  <c r="AY549" i="20"/>
  <c r="AZ549" i="20"/>
  <c r="BB550" i="20" l="1"/>
  <c r="BD550" i="20"/>
  <c r="AC549" i="20"/>
  <c r="Y549" i="20"/>
  <c r="AX549" i="20"/>
  <c r="Z549" i="20"/>
  <c r="X549" i="20"/>
  <c r="W549" i="20"/>
  <c r="AV549" i="20"/>
  <c r="BA550" i="20" s="1"/>
  <c r="AD549" i="20"/>
  <c r="S548" i="20"/>
  <c r="T549" i="20" s="1"/>
  <c r="U548" i="20"/>
  <c r="AD548" i="20" s="1"/>
  <c r="V548" i="20"/>
  <c r="AC548" i="20" s="1"/>
  <c r="X548" i="20"/>
  <c r="Y548" i="20"/>
  <c r="AA548" i="20"/>
  <c r="AF548" i="20"/>
  <c r="AG548" i="20"/>
  <c r="AH548" i="20"/>
  <c r="AI548" i="20"/>
  <c r="AJ548" i="20"/>
  <c r="AK548" i="20"/>
  <c r="AL548" i="20"/>
  <c r="AM548" i="20"/>
  <c r="AN548" i="20"/>
  <c r="AO548" i="20"/>
  <c r="AP548" i="20"/>
  <c r="AQ548" i="20"/>
  <c r="AR548" i="20"/>
  <c r="AS548" i="20"/>
  <c r="BC549" i="20" s="1"/>
  <c r="AT548" i="20"/>
  <c r="AU548" i="20"/>
  <c r="AW548" i="20"/>
  <c r="AY548" i="20"/>
  <c r="AZ548" i="20"/>
  <c r="B509" i="25"/>
  <c r="D509" i="25"/>
  <c r="M509" i="25"/>
  <c r="K509" i="25"/>
  <c r="I509" i="25"/>
  <c r="D644" i="28"/>
  <c r="AX548" i="20" l="1"/>
  <c r="AV548" i="20"/>
  <c r="BA549" i="20" s="1"/>
  <c r="AE548" i="20"/>
  <c r="BD549" i="20"/>
  <c r="BB549" i="20"/>
  <c r="AB548" i="20"/>
  <c r="Z548" i="20"/>
  <c r="W548" i="20"/>
  <c r="S547" i="20"/>
  <c r="T548" i="20" s="1"/>
  <c r="U547" i="20"/>
  <c r="AB547" i="20" s="1"/>
  <c r="V547" i="20"/>
  <c r="Y547" i="20"/>
  <c r="AA547" i="20"/>
  <c r="AC547" i="20"/>
  <c r="AE547" i="20"/>
  <c r="AF547" i="20"/>
  <c r="AG547" i="20"/>
  <c r="AH547" i="20"/>
  <c r="AI547" i="20"/>
  <c r="AJ547" i="20"/>
  <c r="AK547" i="20"/>
  <c r="AL547" i="20"/>
  <c r="AM547" i="20"/>
  <c r="AN547" i="20"/>
  <c r="AO547" i="20"/>
  <c r="AP547" i="20"/>
  <c r="AQ547" i="20"/>
  <c r="AR547" i="20"/>
  <c r="AS547" i="20"/>
  <c r="BC548" i="20" s="1"/>
  <c r="AT547" i="20"/>
  <c r="AU547" i="20"/>
  <c r="AW547" i="20"/>
  <c r="AY547" i="20"/>
  <c r="AZ547" i="20"/>
  <c r="B508" i="25"/>
  <c r="D508" i="25"/>
  <c r="M508" i="25"/>
  <c r="K508" i="25"/>
  <c r="I508" i="25"/>
  <c r="D643" i="28"/>
  <c r="BB548" i="20" l="1"/>
  <c r="BD548" i="20"/>
  <c r="AX547" i="20"/>
  <c r="Z547" i="20"/>
  <c r="AV547" i="20"/>
  <c r="BA548" i="20" s="1"/>
  <c r="X547" i="20"/>
  <c r="W547" i="20"/>
  <c r="AD547" i="20"/>
  <c r="S546" i="20"/>
  <c r="T547" i="20" s="1"/>
  <c r="U546" i="20"/>
  <c r="AB546" i="20" s="1"/>
  <c r="V546" i="20"/>
  <c r="Y546" i="20"/>
  <c r="AA546" i="20"/>
  <c r="AC546" i="20"/>
  <c r="AE546" i="20"/>
  <c r="AF546" i="20"/>
  <c r="AG546" i="20"/>
  <c r="AH546" i="20"/>
  <c r="AI546" i="20"/>
  <c r="AJ546" i="20"/>
  <c r="AK546" i="20"/>
  <c r="AL546" i="20"/>
  <c r="AM546" i="20"/>
  <c r="AN546" i="20"/>
  <c r="AO546" i="20"/>
  <c r="AP546" i="20"/>
  <c r="AQ546" i="20"/>
  <c r="AR546" i="20"/>
  <c r="AS546" i="20"/>
  <c r="BC547" i="20" s="1"/>
  <c r="AT546" i="20"/>
  <c r="AU546" i="20"/>
  <c r="AW546" i="20"/>
  <c r="AY546" i="20"/>
  <c r="AZ546" i="20"/>
  <c r="B507" i="25"/>
  <c r="D507" i="25"/>
  <c r="M507" i="25"/>
  <c r="K507" i="25"/>
  <c r="I507" i="25"/>
  <c r="D642" i="28"/>
  <c r="BB547" i="20" l="1"/>
  <c r="BD547" i="20"/>
  <c r="AX546" i="20"/>
  <c r="Z546" i="20"/>
  <c r="AV546" i="20"/>
  <c r="BA547" i="20" s="1"/>
  <c r="X546" i="20"/>
  <c r="W546" i="20"/>
  <c r="AD546" i="20"/>
  <c r="S545" i="20"/>
  <c r="T546" i="20" s="1"/>
  <c r="U545" i="20"/>
  <c r="AB545" i="20" s="1"/>
  <c r="V545" i="20"/>
  <c r="Y545" i="20"/>
  <c r="AA545" i="20"/>
  <c r="AC545" i="20"/>
  <c r="AE545" i="20"/>
  <c r="AF545" i="20"/>
  <c r="AG545" i="20"/>
  <c r="AH545" i="20"/>
  <c r="AI545" i="20"/>
  <c r="AJ545" i="20"/>
  <c r="AK545" i="20"/>
  <c r="AL545" i="20"/>
  <c r="AM545" i="20"/>
  <c r="AN545" i="20"/>
  <c r="AO545" i="20"/>
  <c r="AP545" i="20"/>
  <c r="AQ545" i="20"/>
  <c r="AR545" i="20"/>
  <c r="AS545" i="20"/>
  <c r="BC546" i="20" s="1"/>
  <c r="AT545" i="20"/>
  <c r="AU545" i="20"/>
  <c r="AW545" i="20"/>
  <c r="AY545" i="20"/>
  <c r="AZ545" i="20"/>
  <c r="B506" i="25"/>
  <c r="D506" i="25"/>
  <c r="M506" i="25"/>
  <c r="K506" i="25"/>
  <c r="I506" i="25"/>
  <c r="D641" i="28"/>
  <c r="BD546" i="20" l="1"/>
  <c r="BB546" i="20"/>
  <c r="AX545" i="20"/>
  <c r="Z545" i="20"/>
  <c r="AV545" i="20"/>
  <c r="BA546" i="20" s="1"/>
  <c r="X545" i="20"/>
  <c r="W545" i="20"/>
  <c r="AD545" i="20"/>
  <c r="B505" i="25"/>
  <c r="D505" i="25"/>
  <c r="M505" i="25"/>
  <c r="K505" i="25"/>
  <c r="I505" i="25"/>
  <c r="D640" i="28"/>
  <c r="B545" i="20" l="1"/>
  <c r="B546" i="20"/>
  <c r="B547" i="20"/>
  <c r="B548" i="20"/>
  <c r="B549" i="20"/>
  <c r="S544" i="20"/>
  <c r="T545" i="20" s="1"/>
  <c r="U544" i="20"/>
  <c r="AB544" i="20" s="1"/>
  <c r="V544" i="20"/>
  <c r="AC544" i="20" s="1"/>
  <c r="AA544" i="20"/>
  <c r="AF544" i="20"/>
  <c r="AG544" i="20"/>
  <c r="AH544" i="20"/>
  <c r="AI544" i="20"/>
  <c r="AJ544" i="20"/>
  <c r="AK544" i="20"/>
  <c r="AL544" i="20"/>
  <c r="AM544" i="20"/>
  <c r="AN544" i="20"/>
  <c r="AO544" i="20"/>
  <c r="AP544" i="20"/>
  <c r="AQ544" i="20"/>
  <c r="AR544" i="20"/>
  <c r="AS544" i="20"/>
  <c r="BC545" i="20" s="1"/>
  <c r="AT544" i="20"/>
  <c r="AU544" i="20"/>
  <c r="AW544" i="20"/>
  <c r="AY544" i="20"/>
  <c r="AZ544" i="20"/>
  <c r="BD545" i="20" l="1"/>
  <c r="BB545" i="20"/>
  <c r="AE544" i="20"/>
  <c r="Y544" i="20"/>
  <c r="AX544" i="20"/>
  <c r="Z544" i="20"/>
  <c r="AV544" i="20"/>
  <c r="BA545" i="20" s="1"/>
  <c r="X544" i="20"/>
  <c r="W544" i="20"/>
  <c r="AD544" i="20"/>
  <c r="S543" i="20"/>
  <c r="T544" i="20" s="1"/>
  <c r="U543" i="20"/>
  <c r="AB543" i="20" s="1"/>
  <c r="V543" i="20"/>
  <c r="AC543" i="20" s="1"/>
  <c r="Y543" i="20"/>
  <c r="AA543" i="20"/>
  <c r="AF543" i="20"/>
  <c r="AG543" i="20"/>
  <c r="AH543" i="20"/>
  <c r="AI543" i="20"/>
  <c r="AJ543" i="20"/>
  <c r="AK543" i="20"/>
  <c r="AL543" i="20"/>
  <c r="AM543" i="20"/>
  <c r="AN543" i="20"/>
  <c r="AO543" i="20"/>
  <c r="AP543" i="20"/>
  <c r="AQ543" i="20"/>
  <c r="AR543" i="20"/>
  <c r="AS543" i="20"/>
  <c r="BC544" i="20" s="1"/>
  <c r="AT543" i="20"/>
  <c r="AU543" i="20"/>
  <c r="AW543" i="20"/>
  <c r="AY543" i="20"/>
  <c r="AZ543" i="20"/>
  <c r="B504" i="25"/>
  <c r="D504" i="25"/>
  <c r="M504" i="25"/>
  <c r="K504" i="25"/>
  <c r="I504" i="25"/>
  <c r="D639" i="28"/>
  <c r="BD544" i="20" l="1"/>
  <c r="BB544" i="20"/>
  <c r="AX543" i="20"/>
  <c r="AE543" i="20"/>
  <c r="AV543" i="20"/>
  <c r="BA544" i="20" s="1"/>
  <c r="Z543" i="20"/>
  <c r="X543" i="20"/>
  <c r="W543" i="20"/>
  <c r="AD543" i="20"/>
  <c r="S542" i="20"/>
  <c r="T543" i="20" s="1"/>
  <c r="U542" i="20"/>
  <c r="AB542" i="20" s="1"/>
  <c r="V542" i="20"/>
  <c r="AE542" i="20" s="1"/>
  <c r="Y542" i="20"/>
  <c r="AA542" i="20"/>
  <c r="AC542" i="20"/>
  <c r="AF542" i="20"/>
  <c r="AG542" i="20"/>
  <c r="AH542" i="20"/>
  <c r="AI542" i="20"/>
  <c r="AJ542" i="20"/>
  <c r="AK542" i="20"/>
  <c r="AL542" i="20"/>
  <c r="AM542" i="20"/>
  <c r="AN542" i="20"/>
  <c r="AO542" i="20"/>
  <c r="AP542" i="20"/>
  <c r="AQ542" i="20"/>
  <c r="AR542" i="20"/>
  <c r="AS542" i="20"/>
  <c r="BC543" i="20" s="1"/>
  <c r="AT542" i="20"/>
  <c r="AU542" i="20"/>
  <c r="AW542" i="20"/>
  <c r="AY542" i="20"/>
  <c r="AZ542" i="20"/>
  <c r="B503" i="25"/>
  <c r="D503" i="25"/>
  <c r="M503" i="25"/>
  <c r="K503" i="25"/>
  <c r="I503" i="25"/>
  <c r="D638" i="28"/>
  <c r="BB543" i="20" l="1"/>
  <c r="BD543" i="20"/>
  <c r="Z542" i="20"/>
  <c r="X542" i="20"/>
  <c r="W542" i="20"/>
  <c r="AX542" i="20"/>
  <c r="AV542" i="20"/>
  <c r="BA543" i="20" s="1"/>
  <c r="AD542" i="20"/>
  <c r="S541" i="20"/>
  <c r="T542" i="20" s="1"/>
  <c r="U541" i="20"/>
  <c r="AB541" i="20" s="1"/>
  <c r="V541" i="20"/>
  <c r="Y541" i="20"/>
  <c r="AA541" i="20"/>
  <c r="AC541" i="20"/>
  <c r="AE541" i="20"/>
  <c r="AF541" i="20"/>
  <c r="AG541" i="20"/>
  <c r="AH541" i="20"/>
  <c r="AI541" i="20"/>
  <c r="AJ541" i="20"/>
  <c r="AK541" i="20"/>
  <c r="AL541" i="20"/>
  <c r="AM541" i="20"/>
  <c r="AN541" i="20"/>
  <c r="AO541" i="20"/>
  <c r="AP541" i="20"/>
  <c r="AQ541" i="20"/>
  <c r="AR541" i="20"/>
  <c r="AS541" i="20"/>
  <c r="BC542" i="20" s="1"/>
  <c r="AT541" i="20"/>
  <c r="AU541" i="20"/>
  <c r="AW541" i="20"/>
  <c r="AY541" i="20"/>
  <c r="AZ541" i="20"/>
  <c r="B502" i="25"/>
  <c r="D502" i="25"/>
  <c r="M502" i="25"/>
  <c r="K502" i="25"/>
  <c r="I502" i="25"/>
  <c r="D637" i="28"/>
  <c r="BB542" i="20" l="1"/>
  <c r="BD542" i="20"/>
  <c r="AX541" i="20"/>
  <c r="Z541" i="20"/>
  <c r="AV541" i="20"/>
  <c r="BA542" i="20" s="1"/>
  <c r="X541" i="20"/>
  <c r="W541" i="20"/>
  <c r="AD541" i="20"/>
  <c r="S540" i="20"/>
  <c r="T541" i="20" s="1"/>
  <c r="U540" i="20"/>
  <c r="AB540" i="20" s="1"/>
  <c r="V540" i="20"/>
  <c r="Y540" i="20"/>
  <c r="AA540" i="20"/>
  <c r="AC540" i="20"/>
  <c r="AE540" i="20"/>
  <c r="AF540" i="20"/>
  <c r="AG540" i="20"/>
  <c r="AH540" i="20"/>
  <c r="AI540" i="20"/>
  <c r="AJ540" i="20"/>
  <c r="AK540" i="20"/>
  <c r="AL540" i="20"/>
  <c r="AM540" i="20"/>
  <c r="AN540" i="20"/>
  <c r="AO540" i="20"/>
  <c r="AP540" i="20"/>
  <c r="AQ540" i="20"/>
  <c r="AR540" i="20"/>
  <c r="AS540" i="20"/>
  <c r="BC541" i="20" s="1"/>
  <c r="AT540" i="20"/>
  <c r="AU540" i="20"/>
  <c r="AW540" i="20"/>
  <c r="AY540" i="20"/>
  <c r="AZ540" i="20"/>
  <c r="B501" i="25"/>
  <c r="D501" i="25"/>
  <c r="M501" i="25"/>
  <c r="K501" i="25"/>
  <c r="I501" i="25"/>
  <c r="D636" i="28"/>
  <c r="BB541" i="20" l="1"/>
  <c r="BD541" i="20"/>
  <c r="AX540" i="20"/>
  <c r="Z540" i="20"/>
  <c r="AV540" i="20"/>
  <c r="BA541" i="20" s="1"/>
  <c r="X540" i="20"/>
  <c r="W540" i="20"/>
  <c r="AD540" i="20"/>
  <c r="B540" i="20"/>
  <c r="B541" i="20"/>
  <c r="B542" i="20"/>
  <c r="B543" i="20"/>
  <c r="B544" i="20"/>
  <c r="S539" i="20" l="1"/>
  <c r="T540" i="20" s="1"/>
  <c r="U539" i="20"/>
  <c r="AD539" i="20" s="1"/>
  <c r="V539" i="20"/>
  <c r="AV539" i="20" s="1"/>
  <c r="BA540" i="20" s="1"/>
  <c r="Y539" i="20"/>
  <c r="AA539" i="20"/>
  <c r="AC539" i="20"/>
  <c r="AE539" i="20"/>
  <c r="AF539" i="20"/>
  <c r="AG539" i="20"/>
  <c r="AH539" i="20"/>
  <c r="AI539" i="20"/>
  <c r="AJ539" i="20"/>
  <c r="AK539" i="20"/>
  <c r="AL539" i="20"/>
  <c r="AM539" i="20"/>
  <c r="AN539" i="20"/>
  <c r="AO539" i="20"/>
  <c r="AP539" i="20"/>
  <c r="AQ539" i="20"/>
  <c r="AR539" i="20"/>
  <c r="AS539" i="20"/>
  <c r="BC540" i="20" s="1"/>
  <c r="AT539" i="20"/>
  <c r="AU539" i="20"/>
  <c r="AW539" i="20"/>
  <c r="AY539" i="20"/>
  <c r="AZ539" i="20"/>
  <c r="B500" i="25"/>
  <c r="D500" i="25"/>
  <c r="M500" i="25"/>
  <c r="K500" i="25"/>
  <c r="I500" i="25"/>
  <c r="D635" i="28"/>
  <c r="BB540" i="20" l="1"/>
  <c r="BD540" i="20"/>
  <c r="AB539" i="20"/>
  <c r="AX539" i="20"/>
  <c r="Z539" i="20"/>
  <c r="X539" i="20"/>
  <c r="W539" i="20"/>
  <c r="S538" i="20"/>
  <c r="T539" i="20" s="1"/>
  <c r="U538" i="20"/>
  <c r="AD538" i="20" s="1"/>
  <c r="V538" i="20"/>
  <c r="Y538" i="20"/>
  <c r="AA538" i="20"/>
  <c r="AC538" i="20"/>
  <c r="AE538" i="20"/>
  <c r="AF538" i="20"/>
  <c r="AG538" i="20"/>
  <c r="AH538" i="20"/>
  <c r="AI538" i="20"/>
  <c r="AJ538" i="20"/>
  <c r="AK538" i="20"/>
  <c r="AL538" i="20"/>
  <c r="AM538" i="20"/>
  <c r="AN538" i="20"/>
  <c r="AO538" i="20"/>
  <c r="AP538" i="20"/>
  <c r="AQ538" i="20"/>
  <c r="AR538" i="20"/>
  <c r="AS538" i="20"/>
  <c r="BC539" i="20" s="1"/>
  <c r="AT538" i="20"/>
  <c r="AU538" i="20"/>
  <c r="AW538" i="20"/>
  <c r="AY538" i="20"/>
  <c r="AZ538" i="20"/>
  <c r="B499" i="25"/>
  <c r="D499" i="25"/>
  <c r="M499" i="25"/>
  <c r="K499" i="25"/>
  <c r="I499" i="25"/>
  <c r="D634" i="28"/>
  <c r="BB539" i="20" l="1"/>
  <c r="BD539" i="20"/>
  <c r="AB538" i="20"/>
  <c r="AX538" i="20"/>
  <c r="Z538" i="20"/>
  <c r="AV538" i="20"/>
  <c r="BA539" i="20" s="1"/>
  <c r="X538" i="20"/>
  <c r="W538" i="20"/>
  <c r="S537" i="20"/>
  <c r="T538" i="20" s="1"/>
  <c r="U537" i="20"/>
  <c r="AD537" i="20" s="1"/>
  <c r="V537" i="20"/>
  <c r="AE537" i="20" s="1"/>
  <c r="Y537" i="20"/>
  <c r="AA537" i="20"/>
  <c r="AB537" i="20"/>
  <c r="AC537" i="20"/>
  <c r="AF537" i="20"/>
  <c r="AG537" i="20"/>
  <c r="AH537" i="20"/>
  <c r="AI537" i="20"/>
  <c r="AJ537" i="20"/>
  <c r="AK537" i="20"/>
  <c r="AL537" i="20"/>
  <c r="AM537" i="20"/>
  <c r="AN537" i="20"/>
  <c r="AO537" i="20"/>
  <c r="AP537" i="20"/>
  <c r="AQ537" i="20"/>
  <c r="AR537" i="20"/>
  <c r="AS537" i="20"/>
  <c r="BC538" i="20" s="1"/>
  <c r="AT537" i="20"/>
  <c r="AU537" i="20"/>
  <c r="AW537" i="20"/>
  <c r="AY537" i="20"/>
  <c r="AZ537" i="20"/>
  <c r="B498" i="25"/>
  <c r="D498" i="25"/>
  <c r="M498" i="25"/>
  <c r="K498" i="25"/>
  <c r="I498" i="25"/>
  <c r="D633" i="28"/>
  <c r="BB538" i="20" l="1"/>
  <c r="BD538" i="20"/>
  <c r="AX537" i="20"/>
  <c r="Z537" i="20"/>
  <c r="AV537" i="20"/>
  <c r="BA538" i="20" s="1"/>
  <c r="X537" i="20"/>
  <c r="W537" i="20"/>
  <c r="S536" i="20"/>
  <c r="T537" i="20" s="1"/>
  <c r="U536" i="20"/>
  <c r="AB536" i="20" s="1"/>
  <c r="V536" i="20"/>
  <c r="Y536" i="20"/>
  <c r="AA536" i="20"/>
  <c r="AC536" i="20"/>
  <c r="AE536" i="20"/>
  <c r="AF536" i="20"/>
  <c r="AG536" i="20"/>
  <c r="AH536" i="20"/>
  <c r="AI536" i="20"/>
  <c r="AJ536" i="20"/>
  <c r="AK536" i="20"/>
  <c r="AL536" i="20"/>
  <c r="AM536" i="20"/>
  <c r="AN536" i="20"/>
  <c r="AO536" i="20"/>
  <c r="AP536" i="20"/>
  <c r="AQ536" i="20"/>
  <c r="AR536" i="20"/>
  <c r="AS536" i="20"/>
  <c r="BC537" i="20" s="1"/>
  <c r="AT536" i="20"/>
  <c r="AU536" i="20"/>
  <c r="AW536" i="20"/>
  <c r="AY536" i="20"/>
  <c r="AZ536" i="20"/>
  <c r="B497" i="25"/>
  <c r="D497" i="25"/>
  <c r="M497" i="25"/>
  <c r="K497" i="25"/>
  <c r="I497" i="25"/>
  <c r="D632" i="28"/>
  <c r="BB537" i="20" l="1"/>
  <c r="BD537" i="20"/>
  <c r="AX536" i="20"/>
  <c r="Z536" i="20"/>
  <c r="AV536" i="20"/>
  <c r="BA537" i="20" s="1"/>
  <c r="X536" i="20"/>
  <c r="W536" i="20"/>
  <c r="AD536" i="20"/>
  <c r="S535" i="20"/>
  <c r="T536" i="20" s="1"/>
  <c r="U535" i="20"/>
  <c r="AD535" i="20" s="1"/>
  <c r="V535" i="20"/>
  <c r="Y535" i="20"/>
  <c r="AA535" i="20"/>
  <c r="AC535" i="20"/>
  <c r="AE535" i="20"/>
  <c r="AF535" i="20"/>
  <c r="AG535" i="20"/>
  <c r="AH535" i="20"/>
  <c r="AI535" i="20"/>
  <c r="AJ535" i="20"/>
  <c r="AK535" i="20"/>
  <c r="AL535" i="20"/>
  <c r="AM535" i="20"/>
  <c r="AN535" i="20"/>
  <c r="AO535" i="20"/>
  <c r="AP535" i="20"/>
  <c r="AQ535" i="20"/>
  <c r="AR535" i="20"/>
  <c r="AS535" i="20"/>
  <c r="BC536" i="20" s="1"/>
  <c r="AT535" i="20"/>
  <c r="AU535" i="20"/>
  <c r="AW535" i="20"/>
  <c r="AY535" i="20"/>
  <c r="AZ535" i="20"/>
  <c r="B496" i="25"/>
  <c r="D496" i="25"/>
  <c r="M496" i="25"/>
  <c r="K496" i="25"/>
  <c r="I496" i="25"/>
  <c r="D631" i="28"/>
  <c r="BB536" i="20" l="1"/>
  <c r="BD536" i="20"/>
  <c r="AB535" i="20"/>
  <c r="AX535" i="20"/>
  <c r="Z535" i="20"/>
  <c r="AV535" i="20"/>
  <c r="BA536" i="20" s="1"/>
  <c r="X535" i="20"/>
  <c r="W535" i="20"/>
  <c r="B495" i="25"/>
  <c r="D495" i="25"/>
  <c r="M495" i="25"/>
  <c r="K495" i="25"/>
  <c r="I495" i="25"/>
  <c r="D630" i="28"/>
  <c r="B539" i="20" l="1"/>
  <c r="B538" i="20"/>
  <c r="B537" i="20"/>
  <c r="B536" i="20"/>
  <c r="B535" i="20"/>
  <c r="S534" i="20"/>
  <c r="T535" i="20" s="1"/>
  <c r="U534" i="20"/>
  <c r="AB534" i="20" s="1"/>
  <c r="V534" i="20"/>
  <c r="AC534" i="20" s="1"/>
  <c r="AA534" i="20"/>
  <c r="AF534" i="20"/>
  <c r="AG534" i="20"/>
  <c r="AH534" i="20"/>
  <c r="AI534" i="20"/>
  <c r="AJ534" i="20"/>
  <c r="AK534" i="20"/>
  <c r="AL534" i="20"/>
  <c r="AM534" i="20"/>
  <c r="AN534" i="20"/>
  <c r="AO534" i="20"/>
  <c r="AP534" i="20"/>
  <c r="AQ534" i="20"/>
  <c r="AR534" i="20"/>
  <c r="AS534" i="20"/>
  <c r="BC535" i="20" s="1"/>
  <c r="AT534" i="20"/>
  <c r="AU534" i="20"/>
  <c r="AW534" i="20"/>
  <c r="AY534" i="20"/>
  <c r="AZ534" i="20"/>
  <c r="BB535" i="20" l="1"/>
  <c r="BD535" i="20"/>
  <c r="AE534" i="20"/>
  <c r="Y534" i="20"/>
  <c r="AV534" i="20"/>
  <c r="BA535" i="20" s="1"/>
  <c r="AX534" i="20"/>
  <c r="Z534" i="20"/>
  <c r="X534" i="20"/>
  <c r="W534" i="20"/>
  <c r="AD534" i="20"/>
  <c r="S533" i="20"/>
  <c r="T534" i="20" s="1"/>
  <c r="U533" i="20"/>
  <c r="V533" i="20"/>
  <c r="AC533" i="20" s="1"/>
  <c r="X533" i="20"/>
  <c r="AA533" i="20"/>
  <c r="AF533" i="20"/>
  <c r="AG533" i="20"/>
  <c r="AH533" i="20"/>
  <c r="AI533" i="20"/>
  <c r="AJ533" i="20"/>
  <c r="AK533" i="20"/>
  <c r="AL533" i="20"/>
  <c r="AM533" i="20"/>
  <c r="AN533" i="20"/>
  <c r="AO533" i="20"/>
  <c r="AP533" i="20"/>
  <c r="AQ533" i="20"/>
  <c r="AR533" i="20"/>
  <c r="AS533" i="20"/>
  <c r="BC534" i="20" s="1"/>
  <c r="AT533" i="20"/>
  <c r="AU533" i="20"/>
  <c r="AW533" i="20"/>
  <c r="AY533" i="20"/>
  <c r="AZ533" i="20"/>
  <c r="B494" i="25"/>
  <c r="D494" i="25"/>
  <c r="M494" i="25"/>
  <c r="K494" i="25"/>
  <c r="I494" i="25"/>
  <c r="D629" i="28"/>
  <c r="W533" i="20" l="1"/>
  <c r="BD534" i="20"/>
  <c r="BB534" i="20"/>
  <c r="Z533" i="20"/>
  <c r="AV533" i="20"/>
  <c r="BA534" i="20" s="1"/>
  <c r="AD533" i="20"/>
  <c r="AE533" i="20"/>
  <c r="AB533" i="20"/>
  <c r="AX533" i="20"/>
  <c r="Y533" i="20"/>
  <c r="S532" i="20"/>
  <c r="T533" i="20" s="1"/>
  <c r="U532" i="20"/>
  <c r="AD532" i="20" s="1"/>
  <c r="V532" i="20"/>
  <c r="AC532" i="20" s="1"/>
  <c r="W532" i="20"/>
  <c r="X532" i="20"/>
  <c r="Y532" i="20"/>
  <c r="AA532" i="20"/>
  <c r="AF532" i="20"/>
  <c r="AG532" i="20"/>
  <c r="AH532" i="20"/>
  <c r="AI532" i="20"/>
  <c r="AJ532" i="20"/>
  <c r="AK532" i="20"/>
  <c r="AL532" i="20"/>
  <c r="AM532" i="20"/>
  <c r="AN532" i="20"/>
  <c r="AO532" i="20"/>
  <c r="AP532" i="20"/>
  <c r="AQ532" i="20"/>
  <c r="AR532" i="20"/>
  <c r="AS532" i="20"/>
  <c r="BC533" i="20" s="1"/>
  <c r="AT532" i="20"/>
  <c r="AU532" i="20"/>
  <c r="AW532" i="20"/>
  <c r="AY532" i="20"/>
  <c r="AZ532" i="20"/>
  <c r="B493" i="25"/>
  <c r="D493" i="25"/>
  <c r="M493" i="25"/>
  <c r="K493" i="25"/>
  <c r="I493" i="25"/>
  <c r="D628" i="28"/>
  <c r="AX532" i="20" l="1"/>
  <c r="AE532" i="20"/>
  <c r="AV532" i="20"/>
  <c r="BA533" i="20" s="1"/>
  <c r="AB532" i="20"/>
  <c r="BB533" i="20"/>
  <c r="BD533" i="20"/>
  <c r="Z532" i="20"/>
  <c r="S531" i="20"/>
  <c r="T532" i="20" s="1"/>
  <c r="U531" i="20"/>
  <c r="V531" i="20"/>
  <c r="AV531" i="20" s="1"/>
  <c r="BA532" i="20" s="1"/>
  <c r="AA531" i="20"/>
  <c r="AE531" i="20"/>
  <c r="AF531" i="20"/>
  <c r="AG531" i="20"/>
  <c r="AH531" i="20"/>
  <c r="AI531" i="20"/>
  <c r="AJ531" i="20"/>
  <c r="AK531" i="20"/>
  <c r="AL531" i="20"/>
  <c r="AM531" i="20"/>
  <c r="AN531" i="20"/>
  <c r="AO531" i="20"/>
  <c r="AP531" i="20"/>
  <c r="AQ531" i="20"/>
  <c r="AR531" i="20"/>
  <c r="AS531" i="20"/>
  <c r="BC532" i="20" s="1"/>
  <c r="AT531" i="20"/>
  <c r="AU531" i="20"/>
  <c r="AW531" i="20"/>
  <c r="AY531" i="20"/>
  <c r="AZ531" i="20"/>
  <c r="B492" i="25"/>
  <c r="D492" i="25"/>
  <c r="M492" i="25"/>
  <c r="K492" i="25"/>
  <c r="I492" i="25"/>
  <c r="D627" i="28"/>
  <c r="W531" i="20" l="1"/>
  <c r="AD531" i="20"/>
  <c r="BD532" i="20"/>
  <c r="BB532" i="20"/>
  <c r="Z531" i="20"/>
  <c r="AB531" i="20"/>
  <c r="AX531" i="20"/>
  <c r="Y531" i="20"/>
  <c r="AC531" i="20"/>
  <c r="X531" i="20"/>
  <c r="S530" i="20"/>
  <c r="T531" i="20" s="1"/>
  <c r="U530" i="20"/>
  <c r="AB530" i="20" s="1"/>
  <c r="V530" i="20"/>
  <c r="AE530" i="20" s="1"/>
  <c r="Y530" i="20"/>
  <c r="AA530" i="20"/>
  <c r="AC530" i="20"/>
  <c r="AF530" i="20"/>
  <c r="AG530" i="20"/>
  <c r="AH530" i="20"/>
  <c r="AI530" i="20"/>
  <c r="AJ530" i="20"/>
  <c r="AK530" i="20"/>
  <c r="AL530" i="20"/>
  <c r="AM530" i="20"/>
  <c r="AN530" i="20"/>
  <c r="AO530" i="20"/>
  <c r="AP530" i="20"/>
  <c r="AQ530" i="20"/>
  <c r="AR530" i="20"/>
  <c r="AS530" i="20"/>
  <c r="BC531" i="20" s="1"/>
  <c r="AT530" i="20"/>
  <c r="AU530" i="20"/>
  <c r="AW530" i="20"/>
  <c r="AY530" i="20"/>
  <c r="AZ530" i="20"/>
  <c r="B491" i="25"/>
  <c r="D491" i="25"/>
  <c r="M491" i="25"/>
  <c r="K491" i="25"/>
  <c r="I491" i="25"/>
  <c r="D626" i="28"/>
  <c r="BD531" i="20" l="1"/>
  <c r="BB531" i="20"/>
  <c r="AX530" i="20"/>
  <c r="Z530" i="20"/>
  <c r="AV530" i="20"/>
  <c r="BA531" i="20" s="1"/>
  <c r="X530" i="20"/>
  <c r="W530" i="20"/>
  <c r="AD530" i="20"/>
  <c r="B490" i="25"/>
  <c r="D490" i="25"/>
  <c r="M490" i="25"/>
  <c r="K490" i="25"/>
  <c r="I490" i="25"/>
  <c r="D625" i="28"/>
  <c r="B530" i="20" l="1"/>
  <c r="B531" i="20"/>
  <c r="B532" i="20"/>
  <c r="B533" i="20"/>
  <c r="B534" i="20"/>
  <c r="S529" i="20"/>
  <c r="T530" i="20" s="1"/>
  <c r="U529" i="20"/>
  <c r="V529" i="20"/>
  <c r="AC529" i="20" s="1"/>
  <c r="AA529" i="20"/>
  <c r="AF529" i="20"/>
  <c r="AG529" i="20"/>
  <c r="AH529" i="20"/>
  <c r="AI529" i="20"/>
  <c r="AJ529" i="20"/>
  <c r="AK529" i="20"/>
  <c r="AL529" i="20"/>
  <c r="AM529" i="20"/>
  <c r="AN529" i="20"/>
  <c r="AO529" i="20"/>
  <c r="AP529" i="20"/>
  <c r="AQ529" i="20"/>
  <c r="AR529" i="20"/>
  <c r="AS529" i="20"/>
  <c r="BC530" i="20" s="1"/>
  <c r="AT529" i="20"/>
  <c r="AU529" i="20"/>
  <c r="AW529" i="20"/>
  <c r="AY529" i="20"/>
  <c r="AZ529" i="20"/>
  <c r="BB530" i="20" l="1"/>
  <c r="BD530" i="20"/>
  <c r="AX529" i="20"/>
  <c r="Y529" i="20"/>
  <c r="AE529" i="20"/>
  <c r="X529" i="20"/>
  <c r="W529" i="20"/>
  <c r="AD529" i="20"/>
  <c r="AB529" i="20"/>
  <c r="AV529" i="20"/>
  <c r="BA530" i="20" s="1"/>
  <c r="Z529" i="20"/>
  <c r="S528" i="20"/>
  <c r="T529" i="20" s="1"/>
  <c r="U528" i="20"/>
  <c r="AD528" i="20" s="1"/>
  <c r="V528" i="20"/>
  <c r="AC528" i="20" s="1"/>
  <c r="AA528" i="20"/>
  <c r="AF528" i="20"/>
  <c r="AG528" i="20"/>
  <c r="AH528" i="20"/>
  <c r="AI528" i="20"/>
  <c r="AJ528" i="20"/>
  <c r="AK528" i="20"/>
  <c r="AL528" i="20"/>
  <c r="AM528" i="20"/>
  <c r="AN528" i="20"/>
  <c r="AO528" i="20"/>
  <c r="AP528" i="20"/>
  <c r="AQ528" i="20"/>
  <c r="AR528" i="20"/>
  <c r="AS528" i="20"/>
  <c r="BC529" i="20" s="1"/>
  <c r="AT528" i="20"/>
  <c r="AU528" i="20"/>
  <c r="AW528" i="20"/>
  <c r="AY528" i="20"/>
  <c r="AZ528" i="20"/>
  <c r="B489" i="25"/>
  <c r="D489" i="25"/>
  <c r="M489" i="25"/>
  <c r="K489" i="25"/>
  <c r="I489" i="25"/>
  <c r="D624" i="28"/>
  <c r="W528" i="20" l="1"/>
  <c r="AB528" i="20"/>
  <c r="Y528" i="20"/>
  <c r="AV528" i="20"/>
  <c r="BA529" i="20" s="1"/>
  <c r="AE528" i="20"/>
  <c r="BD529" i="20"/>
  <c r="BB529" i="20"/>
  <c r="AX528" i="20"/>
  <c r="X528" i="20"/>
  <c r="Z528" i="20"/>
  <c r="S527" i="20"/>
  <c r="T528" i="20" s="1"/>
  <c r="U527" i="20"/>
  <c r="AD527" i="20" s="1"/>
  <c r="V527" i="20"/>
  <c r="AC527" i="20" s="1"/>
  <c r="AA527" i="20"/>
  <c r="AF527" i="20"/>
  <c r="AG527" i="20"/>
  <c r="AH527" i="20"/>
  <c r="AI527" i="20"/>
  <c r="AJ527" i="20"/>
  <c r="AK527" i="20"/>
  <c r="AL527" i="20"/>
  <c r="AM527" i="20"/>
  <c r="AN527" i="20"/>
  <c r="AO527" i="20"/>
  <c r="AP527" i="20"/>
  <c r="AQ527" i="20"/>
  <c r="AR527" i="20"/>
  <c r="AS527" i="20"/>
  <c r="BC528" i="20" s="1"/>
  <c r="AT527" i="20"/>
  <c r="AU527" i="20"/>
  <c r="AW527" i="20"/>
  <c r="AY527" i="20"/>
  <c r="AZ527" i="20"/>
  <c r="B488" i="25"/>
  <c r="D488" i="25"/>
  <c r="M488" i="25"/>
  <c r="K488" i="25"/>
  <c r="I488" i="25"/>
  <c r="D623" i="28"/>
  <c r="Y527" i="20" l="1"/>
  <c r="AE527" i="20"/>
  <c r="BB528" i="20"/>
  <c r="BD528" i="20"/>
  <c r="AB527" i="20"/>
  <c r="AX527" i="20"/>
  <c r="Z527" i="20"/>
  <c r="AV527" i="20"/>
  <c r="BA528" i="20" s="1"/>
  <c r="X527" i="20"/>
  <c r="W527" i="20"/>
  <c r="S526" i="20"/>
  <c r="T527" i="20" s="1"/>
  <c r="U526" i="20"/>
  <c r="V526" i="20"/>
  <c r="AC526" i="20" s="1"/>
  <c r="W526" i="20"/>
  <c r="X526" i="20"/>
  <c r="AA526" i="20"/>
  <c r="AF526" i="20"/>
  <c r="AG526" i="20"/>
  <c r="AH526" i="20"/>
  <c r="AI526" i="20"/>
  <c r="AJ526" i="20"/>
  <c r="AK526" i="20"/>
  <c r="AL526" i="20"/>
  <c r="AM526" i="20"/>
  <c r="AN526" i="20"/>
  <c r="AO526" i="20"/>
  <c r="AP526" i="20"/>
  <c r="AQ526" i="20"/>
  <c r="AR526" i="20"/>
  <c r="AS526" i="20"/>
  <c r="BC527" i="20" s="1"/>
  <c r="AT526" i="20"/>
  <c r="AU526" i="20"/>
  <c r="AW526" i="20"/>
  <c r="AY526" i="20"/>
  <c r="AZ526" i="20"/>
  <c r="B487" i="25"/>
  <c r="D487" i="25"/>
  <c r="M487" i="25"/>
  <c r="K487" i="25"/>
  <c r="I487" i="25"/>
  <c r="D622" i="28"/>
  <c r="Z526" i="20" l="1"/>
  <c r="AX526" i="20"/>
  <c r="AV526" i="20"/>
  <c r="BA527" i="20" s="1"/>
  <c r="AE526" i="20"/>
  <c r="AD526" i="20"/>
  <c r="BD527" i="20"/>
  <c r="BB527" i="20"/>
  <c r="AB526" i="20"/>
  <c r="Y526" i="20"/>
  <c r="B486" i="25"/>
  <c r="D486" i="25"/>
  <c r="M486" i="25"/>
  <c r="K486" i="25"/>
  <c r="I486" i="25"/>
  <c r="D621" i="28"/>
  <c r="D620" i="28"/>
  <c r="D619" i="28"/>
  <c r="D618" i="28"/>
  <c r="D617" i="28"/>
  <c r="D616" i="28"/>
  <c r="D615" i="28"/>
  <c r="D614" i="28"/>
  <c r="D613" i="28"/>
  <c r="D612" i="28"/>
  <c r="D611" i="28"/>
  <c r="D610" i="28"/>
  <c r="D609" i="28"/>
  <c r="D608" i="28"/>
  <c r="D607" i="28"/>
  <c r="D606" i="28"/>
  <c r="D605" i="28"/>
  <c r="D604" i="28"/>
  <c r="D603" i="28"/>
  <c r="D602" i="28"/>
  <c r="D601" i="28"/>
  <c r="D600" i="28"/>
  <c r="D599" i="28"/>
  <c r="D598" i="28"/>
  <c r="D597" i="28"/>
  <c r="D596" i="28"/>
  <c r="D595" i="28"/>
  <c r="D594" i="28"/>
  <c r="D593" i="28"/>
  <c r="D592" i="28"/>
  <c r="D591" i="28"/>
  <c r="D590" i="28"/>
  <c r="D589" i="28"/>
  <c r="D588" i="28"/>
  <c r="D587" i="28"/>
  <c r="D586" i="28"/>
  <c r="D585" i="28"/>
  <c r="D584" i="28"/>
  <c r="D583" i="28"/>
  <c r="D582" i="28"/>
  <c r="D581" i="28"/>
  <c r="D580" i="28"/>
  <c r="D579" i="28"/>
  <c r="D578" i="28"/>
  <c r="D577" i="28"/>
  <c r="D576" i="28"/>
  <c r="D575" i="28"/>
  <c r="D574" i="28"/>
  <c r="D573" i="28"/>
  <c r="D572" i="28"/>
  <c r="D571" i="28"/>
  <c r="D570" i="28"/>
  <c r="D569" i="28"/>
  <c r="D568" i="28"/>
  <c r="D567" i="28"/>
  <c r="D566" i="28"/>
  <c r="D565" i="28"/>
  <c r="D564" i="28"/>
  <c r="D563" i="28"/>
  <c r="D562" i="28"/>
  <c r="D561" i="28"/>
  <c r="D560" i="28"/>
  <c r="D559" i="28"/>
  <c r="D558" i="28"/>
  <c r="D557" i="28"/>
  <c r="D556" i="28"/>
  <c r="D555" i="28"/>
  <c r="D554" i="28"/>
  <c r="D553" i="28"/>
  <c r="D552" i="28"/>
  <c r="D551" i="28"/>
  <c r="D550" i="28"/>
  <c r="D549" i="28"/>
  <c r="D548" i="28"/>
  <c r="D547" i="28"/>
  <c r="D546" i="28"/>
  <c r="D545" i="28"/>
  <c r="D544" i="28"/>
  <c r="D543" i="28"/>
  <c r="D542" i="28"/>
  <c r="D541" i="28"/>
  <c r="D540" i="28"/>
  <c r="D539" i="28"/>
  <c r="D538" i="28"/>
  <c r="D537" i="28"/>
  <c r="D536" i="28"/>
  <c r="D535" i="28"/>
  <c r="D534" i="28"/>
  <c r="D533" i="28"/>
  <c r="D532" i="28"/>
  <c r="D531" i="28"/>
  <c r="D530" i="28"/>
  <c r="D529" i="28"/>
  <c r="D528" i="28"/>
  <c r="D527" i="28"/>
  <c r="D526" i="28"/>
  <c r="D525" i="28"/>
  <c r="D524" i="28"/>
  <c r="D523" i="28"/>
  <c r="D522" i="28"/>
  <c r="D521" i="28"/>
  <c r="D520" i="28"/>
  <c r="D519" i="28"/>
  <c r="D518" i="28"/>
  <c r="D517" i="28"/>
  <c r="D516" i="28"/>
  <c r="D515" i="28"/>
  <c r="D514" i="28"/>
  <c r="D513" i="28"/>
  <c r="D512" i="28"/>
  <c r="D511" i="28"/>
  <c r="D510" i="28"/>
  <c r="D509" i="28"/>
  <c r="D508" i="28"/>
  <c r="D507" i="28"/>
  <c r="D506" i="28"/>
  <c r="D505" i="28"/>
  <c r="D504" i="28"/>
  <c r="D503" i="28"/>
  <c r="D502" i="28"/>
  <c r="D501" i="28"/>
  <c r="D500" i="28"/>
  <c r="D499" i="28"/>
  <c r="D498" i="28"/>
  <c r="D497" i="28"/>
  <c r="D496" i="28"/>
  <c r="D495" i="28"/>
  <c r="D494" i="28"/>
  <c r="D493" i="28"/>
  <c r="D492" i="28"/>
  <c r="D491" i="28"/>
  <c r="D490" i="28"/>
  <c r="D489" i="28"/>
  <c r="D488" i="28"/>
  <c r="D487" i="28"/>
  <c r="D486" i="28"/>
  <c r="D485" i="28"/>
  <c r="D484" i="28"/>
  <c r="D483" i="28"/>
  <c r="D482" i="28"/>
  <c r="D481" i="28"/>
  <c r="D480" i="28"/>
  <c r="D479" i="28"/>
  <c r="D478" i="28"/>
  <c r="D477" i="28"/>
  <c r="D476" i="28"/>
  <c r="D475" i="28"/>
  <c r="D474" i="28"/>
  <c r="D473" i="28"/>
  <c r="D472" i="28"/>
  <c r="D471" i="28"/>
  <c r="D470" i="28"/>
  <c r="D469" i="28"/>
  <c r="D468" i="28"/>
  <c r="D467" i="28"/>
  <c r="D466" i="28"/>
  <c r="D465" i="28"/>
  <c r="D464" i="28"/>
  <c r="D463" i="28"/>
  <c r="D462" i="28"/>
  <c r="D461" i="28"/>
  <c r="D460" i="28"/>
  <c r="D459" i="28"/>
  <c r="D458" i="28"/>
  <c r="D457" i="28"/>
  <c r="D456" i="28"/>
  <c r="D455" i="28"/>
  <c r="D454" i="28"/>
  <c r="D453" i="28"/>
  <c r="D452" i="28"/>
  <c r="D451" i="28"/>
  <c r="D450" i="28"/>
  <c r="D449" i="28"/>
  <c r="D448" i="28"/>
  <c r="D447" i="28"/>
  <c r="D446" i="28"/>
  <c r="D445" i="28"/>
  <c r="D444" i="28"/>
  <c r="D443" i="28"/>
  <c r="D442" i="28"/>
  <c r="D441" i="28"/>
  <c r="D440" i="28"/>
  <c r="D439" i="28"/>
  <c r="D438" i="28"/>
  <c r="D437" i="28"/>
  <c r="D436" i="28"/>
  <c r="D435" i="28"/>
  <c r="D434" i="28"/>
  <c r="D433" i="28"/>
  <c r="D432" i="28"/>
  <c r="D431" i="28"/>
  <c r="D430" i="28"/>
  <c r="D429" i="28"/>
  <c r="D428" i="28"/>
  <c r="D427" i="28"/>
  <c r="D426" i="28"/>
  <c r="D425" i="28"/>
  <c r="D424" i="28"/>
  <c r="D423" i="28"/>
  <c r="D422" i="28"/>
  <c r="D421" i="28"/>
  <c r="D420" i="28"/>
  <c r="D419" i="28"/>
  <c r="D418" i="28"/>
  <c r="D417" i="28"/>
  <c r="D416" i="28"/>
  <c r="D415" i="28"/>
  <c r="D414" i="28"/>
  <c r="D413" i="28"/>
  <c r="D412" i="28"/>
  <c r="D411" i="28"/>
  <c r="D410" i="28"/>
  <c r="D409" i="28"/>
  <c r="D408" i="28"/>
  <c r="D407" i="28"/>
  <c r="D406" i="28"/>
  <c r="D405" i="28"/>
  <c r="D404" i="28"/>
  <c r="D403" i="28"/>
  <c r="D402" i="28"/>
  <c r="D401" i="28"/>
  <c r="D400" i="28"/>
  <c r="D399" i="28"/>
  <c r="D398" i="28"/>
  <c r="D397" i="28"/>
  <c r="D396" i="28"/>
  <c r="D395" i="28"/>
  <c r="D394" i="28"/>
  <c r="D393" i="28"/>
  <c r="D392" i="28"/>
  <c r="D391" i="28"/>
  <c r="D390" i="28"/>
  <c r="D389" i="28"/>
  <c r="D388" i="28"/>
  <c r="D387" i="28"/>
  <c r="D386" i="28"/>
  <c r="D385" i="28"/>
  <c r="D384" i="28"/>
  <c r="D383" i="28"/>
  <c r="D382" i="28"/>
  <c r="D381" i="28"/>
  <c r="D380" i="28"/>
  <c r="D379" i="28"/>
  <c r="D378" i="28"/>
  <c r="D377" i="28"/>
  <c r="D376" i="28"/>
  <c r="D375" i="28"/>
  <c r="D374" i="28"/>
  <c r="D373" i="28"/>
  <c r="D372" i="28"/>
  <c r="D371" i="28"/>
  <c r="D370" i="28"/>
  <c r="D369" i="28"/>
  <c r="D368" i="28"/>
  <c r="D367" i="28"/>
  <c r="D366" i="28"/>
  <c r="D365" i="28"/>
  <c r="D364" i="28"/>
  <c r="D363" i="28"/>
  <c r="D362" i="28"/>
  <c r="D361" i="28"/>
  <c r="D360" i="28"/>
  <c r="D359" i="28"/>
  <c r="D358" i="28"/>
  <c r="D357" i="28"/>
  <c r="D356" i="28"/>
  <c r="D355" i="28"/>
  <c r="D354" i="28"/>
  <c r="D353" i="28"/>
  <c r="D352" i="28"/>
  <c r="D351" i="28"/>
  <c r="D350" i="28"/>
  <c r="D349" i="28"/>
  <c r="D348" i="28"/>
  <c r="D347" i="28"/>
  <c r="D346" i="28"/>
  <c r="D345" i="28"/>
  <c r="D344" i="28"/>
  <c r="D343" i="28"/>
  <c r="D342" i="28"/>
  <c r="D341" i="28"/>
  <c r="D340" i="28"/>
  <c r="D339" i="28"/>
  <c r="D338" i="28"/>
  <c r="D337" i="28"/>
  <c r="D336" i="28"/>
  <c r="D335" i="28"/>
  <c r="D334" i="28"/>
  <c r="D333" i="28"/>
  <c r="D332" i="28"/>
  <c r="D331" i="28"/>
  <c r="D330" i="28"/>
  <c r="D329" i="28"/>
  <c r="D328" i="28"/>
  <c r="D327" i="28"/>
  <c r="D326" i="28"/>
  <c r="D325" i="28"/>
  <c r="D324" i="28"/>
  <c r="D323" i="28"/>
  <c r="D322" i="28"/>
  <c r="D321" i="28"/>
  <c r="D320" i="28"/>
  <c r="D319" i="28"/>
  <c r="D318" i="28"/>
  <c r="D317" i="28"/>
  <c r="D316" i="28"/>
  <c r="D315" i="28"/>
  <c r="D314" i="28"/>
  <c r="D313" i="28"/>
  <c r="D312" i="28"/>
  <c r="D311" i="28"/>
  <c r="D310" i="28"/>
  <c r="D309" i="28"/>
  <c r="D308" i="28"/>
  <c r="D307" i="28"/>
  <c r="D306" i="28"/>
  <c r="D305" i="28"/>
  <c r="D304" i="28"/>
  <c r="D303" i="28"/>
  <c r="D302" i="28"/>
  <c r="D301" i="28"/>
  <c r="D300" i="28"/>
  <c r="D299" i="28"/>
  <c r="D298" i="28"/>
  <c r="D297" i="28"/>
  <c r="D296" i="28"/>
  <c r="D295" i="28"/>
  <c r="D294" i="28"/>
  <c r="D293" i="28"/>
  <c r="D292" i="28"/>
  <c r="D291" i="28"/>
  <c r="D290" i="28"/>
  <c r="D289" i="28"/>
  <c r="D288" i="28"/>
  <c r="D287" i="28"/>
  <c r="D286" i="28"/>
  <c r="D285" i="28"/>
  <c r="D284" i="28"/>
  <c r="D283" i="28"/>
  <c r="D282" i="28"/>
  <c r="D281" i="28"/>
  <c r="D280" i="28"/>
  <c r="A280" i="28"/>
  <c r="A281" i="28" s="1"/>
  <c r="A282" i="28" s="1"/>
  <c r="A283" i="28" s="1"/>
  <c r="D279" i="28"/>
  <c r="D278" i="28"/>
  <c r="D277" i="28"/>
  <c r="D276" i="28"/>
  <c r="D275" i="28"/>
  <c r="D274" i="28"/>
  <c r="D273" i="28"/>
  <c r="D272" i="28"/>
  <c r="D271" i="28"/>
  <c r="D270" i="28"/>
  <c r="D269" i="28"/>
  <c r="D268" i="28"/>
  <c r="D267" i="28"/>
  <c r="D266" i="28"/>
  <c r="D265" i="28"/>
  <c r="D264" i="28"/>
  <c r="D263" i="28"/>
  <c r="D262" i="28"/>
  <c r="D261" i="28"/>
  <c r="D260" i="28"/>
  <c r="D259" i="28"/>
  <c r="D258" i="28"/>
  <c r="D257" i="28"/>
  <c r="D256" i="28"/>
  <c r="D255" i="28"/>
  <c r="D254" i="28"/>
  <c r="D253" i="28"/>
  <c r="D252" i="28"/>
  <c r="D251" i="28"/>
  <c r="D250" i="28"/>
  <c r="D249" i="28"/>
  <c r="D248" i="28"/>
  <c r="D247" i="28"/>
  <c r="D246" i="28"/>
  <c r="D245" i="28"/>
  <c r="D244" i="28"/>
  <c r="D243" i="28"/>
  <c r="D242" i="28"/>
  <c r="D241" i="28"/>
  <c r="D240" i="28"/>
  <c r="D239" i="28"/>
  <c r="D238" i="28"/>
  <c r="D237" i="28"/>
  <c r="D236" i="28"/>
  <c r="D235" i="28"/>
  <c r="D234" i="28"/>
  <c r="D233" i="28"/>
  <c r="D232" i="28"/>
  <c r="D231" i="28"/>
  <c r="D230" i="28"/>
  <c r="D229" i="28"/>
  <c r="D228" i="28"/>
  <c r="D227" i="28"/>
  <c r="D226" i="28"/>
  <c r="D225" i="28"/>
  <c r="D224" i="28"/>
  <c r="D223" i="28"/>
  <c r="D222" i="28"/>
  <c r="D221" i="28"/>
  <c r="D220" i="28"/>
  <c r="D219" i="28"/>
  <c r="D218" i="28"/>
  <c r="D217" i="28"/>
  <c r="D216" i="28"/>
  <c r="D215" i="28"/>
  <c r="D214" i="28"/>
  <c r="D213" i="28"/>
  <c r="D212" i="28"/>
  <c r="D211" i="28"/>
  <c r="D210" i="28"/>
  <c r="D209" i="28"/>
  <c r="D208" i="28"/>
  <c r="D207" i="28"/>
  <c r="D206" i="28"/>
  <c r="D205" i="28"/>
  <c r="D204" i="28"/>
  <c r="D203" i="28"/>
  <c r="D202" i="28"/>
  <c r="D201" i="28"/>
  <c r="D200" i="28"/>
  <c r="D199" i="28"/>
  <c r="D198" i="28"/>
  <c r="D197" i="28"/>
  <c r="D196" i="28"/>
  <c r="D195" i="28"/>
  <c r="D194" i="28"/>
  <c r="D193" i="28"/>
  <c r="A193" i="28"/>
  <c r="A194" i="28" s="1"/>
  <c r="A195" i="28" s="1"/>
  <c r="A196" i="28" s="1"/>
  <c r="D192" i="28"/>
  <c r="D191" i="28"/>
  <c r="D190" i="28"/>
  <c r="D189" i="28"/>
  <c r="D188" i="28"/>
  <c r="D187" i="28"/>
  <c r="D186" i="28"/>
  <c r="D185" i="28"/>
  <c r="D184" i="28"/>
  <c r="D183" i="28"/>
  <c r="D182" i="28"/>
  <c r="D181" i="28"/>
  <c r="D180" i="28"/>
  <c r="D179" i="28"/>
  <c r="D178" i="28"/>
  <c r="D177" i="28"/>
  <c r="D176" i="28"/>
  <c r="D175" i="28"/>
  <c r="D174" i="28"/>
  <c r="D173" i="28"/>
  <c r="D172" i="28"/>
  <c r="D171" i="28"/>
  <c r="D170" i="28"/>
  <c r="D169" i="28"/>
  <c r="D168" i="28"/>
  <c r="D167" i="28"/>
  <c r="D166" i="28"/>
  <c r="D165" i="28"/>
  <c r="D164" i="28"/>
  <c r="D163" i="28"/>
  <c r="D162" i="28"/>
  <c r="D161" i="28"/>
  <c r="D160" i="28"/>
  <c r="B159" i="28"/>
  <c r="D159" i="28" s="1"/>
  <c r="D158" i="28"/>
  <c r="D157" i="28"/>
  <c r="D156" i="28"/>
  <c r="D155" i="28"/>
  <c r="D154" i="28"/>
  <c r="D153" i="28"/>
  <c r="D152" i="28"/>
  <c r="D151" i="28"/>
  <c r="D150" i="28"/>
  <c r="D149" i="28"/>
  <c r="D148" i="28"/>
  <c r="D147" i="28"/>
  <c r="D146" i="28"/>
  <c r="D145" i="28"/>
  <c r="D144" i="28"/>
  <c r="D143" i="28"/>
  <c r="D142" i="28"/>
  <c r="D141" i="28"/>
  <c r="D140" i="28"/>
  <c r="D139" i="28"/>
  <c r="D138" i="28"/>
  <c r="D137" i="28"/>
  <c r="D136" i="28"/>
  <c r="D135" i="28"/>
  <c r="D134" i="28"/>
  <c r="B133" i="28"/>
  <c r="D133" i="28" s="1"/>
  <c r="D132" i="28"/>
  <c r="D131" i="28"/>
  <c r="D130" i="28"/>
  <c r="D129" i="28"/>
  <c r="D128" i="28"/>
  <c r="D127" i="28"/>
  <c r="D126" i="28"/>
  <c r="D125" i="28"/>
  <c r="D124" i="28"/>
  <c r="D123" i="28"/>
  <c r="D122" i="28"/>
  <c r="D121" i="28"/>
  <c r="D120" i="28"/>
  <c r="D119" i="28"/>
  <c r="D118" i="28"/>
  <c r="D117" i="28"/>
  <c r="D116" i="28"/>
  <c r="D115" i="28"/>
  <c r="D114" i="28"/>
  <c r="D113" i="28"/>
  <c r="D112" i="28"/>
  <c r="D111" i="28"/>
  <c r="D110" i="28"/>
  <c r="B109" i="28"/>
  <c r="D109" i="28" s="1"/>
  <c r="D108" i="28"/>
  <c r="D107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A4" i="28"/>
  <c r="S525" i="20" l="1"/>
  <c r="T526" i="20" s="1"/>
  <c r="U525" i="20"/>
  <c r="AB525" i="20" s="1"/>
  <c r="V525" i="20"/>
  <c r="AC525" i="20" s="1"/>
  <c r="AA525" i="20"/>
  <c r="AF525" i="20"/>
  <c r="AG525" i="20"/>
  <c r="AH525" i="20"/>
  <c r="AI525" i="20"/>
  <c r="AJ525" i="20"/>
  <c r="AK525" i="20"/>
  <c r="AL525" i="20"/>
  <c r="AM525" i="20"/>
  <c r="AN525" i="20"/>
  <c r="AO525" i="20"/>
  <c r="AP525" i="20"/>
  <c r="AQ525" i="20"/>
  <c r="AR525" i="20"/>
  <c r="AS525" i="20"/>
  <c r="BC526" i="20" s="1"/>
  <c r="AT525" i="20"/>
  <c r="AU525" i="20"/>
  <c r="AW525" i="20"/>
  <c r="AY525" i="20"/>
  <c r="AZ525" i="20"/>
  <c r="BD526" i="20" l="1"/>
  <c r="BB526" i="20"/>
  <c r="W525" i="20"/>
  <c r="Z525" i="20"/>
  <c r="X525" i="20"/>
  <c r="AX525" i="20"/>
  <c r="AV525" i="20"/>
  <c r="BA526" i="20" s="1"/>
  <c r="AD525" i="20"/>
  <c r="Y525" i="20"/>
  <c r="AE525" i="20"/>
  <c r="B485" i="25"/>
  <c r="D485" i="25"/>
  <c r="M485" i="25"/>
  <c r="K485" i="25"/>
  <c r="I485" i="25"/>
  <c r="G630" i="10"/>
  <c r="C630" i="10"/>
  <c r="L629" i="10"/>
  <c r="M629" i="10"/>
  <c r="I629" i="10"/>
  <c r="C629" i="10"/>
  <c r="G629" i="9"/>
  <c r="C629" i="9"/>
  <c r="L628" i="9"/>
  <c r="M628" i="9"/>
  <c r="I628" i="9"/>
  <c r="C628" i="9"/>
  <c r="G629" i="11"/>
  <c r="C629" i="11"/>
  <c r="L628" i="11"/>
  <c r="M628" i="11"/>
  <c r="I628" i="11"/>
  <c r="C628" i="11"/>
  <c r="G629" i="12"/>
  <c r="C629" i="12"/>
  <c r="L628" i="12"/>
  <c r="M628" i="12"/>
  <c r="I628" i="12"/>
  <c r="C628" i="12"/>
  <c r="L620" i="8"/>
  <c r="M620" i="8"/>
  <c r="I620" i="8"/>
  <c r="C620" i="8"/>
  <c r="L620" i="7"/>
  <c r="M620" i="7"/>
  <c r="I620" i="7"/>
  <c r="C620" i="7"/>
  <c r="L619" i="6"/>
  <c r="M619" i="6"/>
  <c r="I619" i="6"/>
  <c r="C619" i="6"/>
  <c r="L620" i="5"/>
  <c r="M620" i="5"/>
  <c r="I619" i="5"/>
  <c r="C620" i="5"/>
  <c r="D629" i="10" l="1"/>
  <c r="D628" i="9"/>
  <c r="D628" i="11"/>
  <c r="D628" i="12"/>
  <c r="G628" i="12" s="1"/>
  <c r="D620" i="8"/>
  <c r="D620" i="7"/>
  <c r="D619" i="6"/>
  <c r="D620" i="5"/>
  <c r="G629" i="10" l="1"/>
  <c r="G628" i="9"/>
  <c r="G628" i="11"/>
  <c r="G620" i="8"/>
  <c r="G620" i="7"/>
  <c r="G619" i="6"/>
  <c r="G620" i="5"/>
  <c r="B529" i="20"/>
  <c r="B528" i="20"/>
  <c r="B527" i="20"/>
  <c r="B526" i="20"/>
  <c r="B525" i="20"/>
  <c r="S524" i="20"/>
  <c r="T525" i="20" s="1"/>
  <c r="U524" i="20"/>
  <c r="AB524" i="20" s="1"/>
  <c r="V524" i="20"/>
  <c r="AC524" i="20" s="1"/>
  <c r="AA524" i="20"/>
  <c r="AF524" i="20"/>
  <c r="AG524" i="20"/>
  <c r="AH524" i="20"/>
  <c r="AI524" i="20"/>
  <c r="AJ524" i="20"/>
  <c r="AK524" i="20"/>
  <c r="AL524" i="20"/>
  <c r="AM524" i="20"/>
  <c r="AN524" i="20"/>
  <c r="AO524" i="20"/>
  <c r="AP524" i="20"/>
  <c r="AQ524" i="20"/>
  <c r="AR524" i="20"/>
  <c r="AS524" i="20"/>
  <c r="BC525" i="20" s="1"/>
  <c r="AT524" i="20"/>
  <c r="AU524" i="20"/>
  <c r="AW524" i="20"/>
  <c r="AY524" i="20"/>
  <c r="AZ524" i="20"/>
  <c r="I628" i="10"/>
  <c r="I627" i="9"/>
  <c r="I627" i="11"/>
  <c r="I627" i="12"/>
  <c r="BD525" i="20" l="1"/>
  <c r="BB525" i="20"/>
  <c r="AE524" i="20"/>
  <c r="Y524" i="20"/>
  <c r="AX524" i="20"/>
  <c r="Z524" i="20"/>
  <c r="AV524" i="20"/>
  <c r="BA525" i="20" s="1"/>
  <c r="W524" i="20"/>
  <c r="X524" i="20"/>
  <c r="AD524" i="20"/>
  <c r="S523" i="20"/>
  <c r="T524" i="20" s="1"/>
  <c r="U523" i="20"/>
  <c r="V523" i="20"/>
  <c r="AC523" i="20" s="1"/>
  <c r="X523" i="20"/>
  <c r="Y523" i="20"/>
  <c r="AA523" i="20"/>
  <c r="AF523" i="20"/>
  <c r="AG523" i="20"/>
  <c r="AH523" i="20"/>
  <c r="AI523" i="20"/>
  <c r="AJ523" i="20"/>
  <c r="AK523" i="20"/>
  <c r="AL523" i="20"/>
  <c r="AM523" i="20"/>
  <c r="AN523" i="20"/>
  <c r="AO523" i="20"/>
  <c r="AP523" i="20"/>
  <c r="AQ523" i="20"/>
  <c r="AR523" i="20"/>
  <c r="AS523" i="20"/>
  <c r="BC524" i="20" s="1"/>
  <c r="AT523" i="20"/>
  <c r="AU523" i="20"/>
  <c r="AW523" i="20"/>
  <c r="AX523" i="20"/>
  <c r="AY523" i="20"/>
  <c r="AZ523" i="20"/>
  <c r="B484" i="25"/>
  <c r="D484" i="25"/>
  <c r="M484" i="25"/>
  <c r="K484" i="25"/>
  <c r="I484" i="25"/>
  <c r="L628" i="10"/>
  <c r="M628" i="10"/>
  <c r="I627" i="10"/>
  <c r="C628" i="10"/>
  <c r="D628" i="10"/>
  <c r="L627" i="9"/>
  <c r="M627" i="9"/>
  <c r="I626" i="9"/>
  <c r="C627" i="9"/>
  <c r="D627" i="9"/>
  <c r="L627" i="11"/>
  <c r="M627" i="11"/>
  <c r="I626" i="11"/>
  <c r="C627" i="11"/>
  <c r="D627" i="11"/>
  <c r="L627" i="12"/>
  <c r="M627" i="12"/>
  <c r="I626" i="12"/>
  <c r="C627" i="12"/>
  <c r="D627" i="12"/>
  <c r="G627" i="12" s="1"/>
  <c r="L619" i="8"/>
  <c r="M619" i="8"/>
  <c r="I619" i="8"/>
  <c r="C619" i="8"/>
  <c r="D619" i="8"/>
  <c r="L619" i="7"/>
  <c r="M619" i="7"/>
  <c r="I619" i="7"/>
  <c r="C619" i="7"/>
  <c r="D619" i="7"/>
  <c r="L618" i="6"/>
  <c r="M618" i="6"/>
  <c r="I618" i="6"/>
  <c r="C618" i="6"/>
  <c r="D618" i="6"/>
  <c r="L619" i="5"/>
  <c r="M619" i="5"/>
  <c r="I618" i="5"/>
  <c r="C619" i="5"/>
  <c r="D619" i="5"/>
  <c r="AV523" i="20" l="1"/>
  <c r="BA524" i="20" s="1"/>
  <c r="W523" i="20"/>
  <c r="AD523" i="20"/>
  <c r="AB523" i="20"/>
  <c r="BD524" i="20"/>
  <c r="BB524" i="20"/>
  <c r="Z523" i="20"/>
  <c r="AE523" i="20"/>
  <c r="G628" i="10"/>
  <c r="G627" i="9"/>
  <c r="G627" i="11"/>
  <c r="G619" i="8"/>
  <c r="G619" i="7"/>
  <c r="G618" i="6"/>
  <c r="G619" i="5"/>
  <c r="I625" i="11"/>
  <c r="I626" i="10"/>
  <c r="I625" i="9"/>
  <c r="S522" i="20"/>
  <c r="T523" i="20" s="1"/>
  <c r="U522" i="20"/>
  <c r="AD522" i="20" s="1"/>
  <c r="V522" i="20"/>
  <c r="AE522" i="20" s="1"/>
  <c r="AA522" i="20"/>
  <c r="AB522" i="20"/>
  <c r="AF522" i="20"/>
  <c r="AG522" i="20"/>
  <c r="AH522" i="20"/>
  <c r="AI522" i="20"/>
  <c r="AJ522" i="20"/>
  <c r="AK522" i="20"/>
  <c r="AL522" i="20"/>
  <c r="AM522" i="20"/>
  <c r="AN522" i="20"/>
  <c r="AO522" i="20"/>
  <c r="AP522" i="20"/>
  <c r="AQ522" i="20"/>
  <c r="AR522" i="20"/>
  <c r="AS522" i="20"/>
  <c r="BC523" i="20" s="1"/>
  <c r="AT522" i="20"/>
  <c r="AU522" i="20"/>
  <c r="AW522" i="20"/>
  <c r="AX522" i="20"/>
  <c r="AY522" i="20"/>
  <c r="AZ522" i="20"/>
  <c r="B483" i="25"/>
  <c r="D483" i="25"/>
  <c r="M483" i="25"/>
  <c r="K483" i="25"/>
  <c r="I483" i="25"/>
  <c r="L627" i="10"/>
  <c r="M627" i="10"/>
  <c r="C627" i="10"/>
  <c r="D627" i="10"/>
  <c r="L626" i="9"/>
  <c r="D626" i="9" s="1"/>
  <c r="M626" i="9"/>
  <c r="C626" i="9"/>
  <c r="L626" i="11"/>
  <c r="M626" i="11"/>
  <c r="C626" i="11"/>
  <c r="D626" i="11"/>
  <c r="L626" i="12"/>
  <c r="M626" i="12"/>
  <c r="I625" i="12"/>
  <c r="C626" i="12"/>
  <c r="D626" i="12"/>
  <c r="G626" i="12" s="1"/>
  <c r="L618" i="8"/>
  <c r="M618" i="8"/>
  <c r="I618" i="8"/>
  <c r="C618" i="8"/>
  <c r="D618" i="8"/>
  <c r="G618" i="8" s="1"/>
  <c r="L618" i="7"/>
  <c r="M618" i="7"/>
  <c r="I618" i="7"/>
  <c r="C618" i="7"/>
  <c r="D618" i="7"/>
  <c r="L617" i="6"/>
  <c r="M617" i="6"/>
  <c r="I617" i="6"/>
  <c r="C617" i="6"/>
  <c r="D617" i="6"/>
  <c r="L618" i="5"/>
  <c r="M618" i="5"/>
  <c r="I617" i="5"/>
  <c r="C618" i="5"/>
  <c r="D618" i="5"/>
  <c r="Y522" i="20" l="1"/>
  <c r="AV522" i="20"/>
  <c r="BA523" i="20" s="1"/>
  <c r="AC522" i="20"/>
  <c r="BB523" i="20"/>
  <c r="BD523" i="20"/>
  <c r="Z522" i="20"/>
  <c r="X522" i="20"/>
  <c r="W522" i="20"/>
  <c r="G627" i="10"/>
  <c r="G626" i="9"/>
  <c r="G626" i="11"/>
  <c r="G618" i="7"/>
  <c r="G617" i="6"/>
  <c r="G618" i="5"/>
  <c r="S521" i="20"/>
  <c r="T522" i="20" s="1"/>
  <c r="U521" i="20"/>
  <c r="AB521" i="20" s="1"/>
  <c r="V521" i="20"/>
  <c r="AE521" i="20" s="1"/>
  <c r="Y521" i="20"/>
  <c r="AA521" i="20"/>
  <c r="AC521" i="20"/>
  <c r="AF521" i="20"/>
  <c r="AG521" i="20"/>
  <c r="AH521" i="20"/>
  <c r="AI521" i="20"/>
  <c r="AJ521" i="20"/>
  <c r="AK521" i="20"/>
  <c r="AL521" i="20"/>
  <c r="AM521" i="20"/>
  <c r="AN521" i="20"/>
  <c r="AO521" i="20"/>
  <c r="AP521" i="20"/>
  <c r="AQ521" i="20"/>
  <c r="AR521" i="20"/>
  <c r="AS521" i="20"/>
  <c r="BC522" i="20" s="1"/>
  <c r="AT521" i="20"/>
  <c r="AU521" i="20"/>
  <c r="AW521" i="20"/>
  <c r="AY521" i="20"/>
  <c r="AZ521" i="20"/>
  <c r="B482" i="25"/>
  <c r="D482" i="25"/>
  <c r="M482" i="25"/>
  <c r="K482" i="25"/>
  <c r="I482" i="25"/>
  <c r="L626" i="10"/>
  <c r="M626" i="10"/>
  <c r="I625" i="10"/>
  <c r="C626" i="10"/>
  <c r="D626" i="10"/>
  <c r="L625" i="9"/>
  <c r="M625" i="9"/>
  <c r="I624" i="9"/>
  <c r="C625" i="9"/>
  <c r="D625" i="9"/>
  <c r="L625" i="11"/>
  <c r="M625" i="11"/>
  <c r="I624" i="11"/>
  <c r="C625" i="11"/>
  <c r="D625" i="11"/>
  <c r="L625" i="12"/>
  <c r="D625" i="12" s="1"/>
  <c r="G625" i="12" s="1"/>
  <c r="M625" i="12"/>
  <c r="I624" i="12"/>
  <c r="C625" i="12"/>
  <c r="L617" i="8"/>
  <c r="D617" i="8" s="1"/>
  <c r="M617" i="8"/>
  <c r="I617" i="8"/>
  <c r="C617" i="8"/>
  <c r="L617" i="7"/>
  <c r="M617" i="7"/>
  <c r="I617" i="7"/>
  <c r="C617" i="7"/>
  <c r="D617" i="7"/>
  <c r="L616" i="6"/>
  <c r="M616" i="6"/>
  <c r="I616" i="6"/>
  <c r="C616" i="6"/>
  <c r="D616" i="6"/>
  <c r="L617" i="5"/>
  <c r="M617" i="5"/>
  <c r="I616" i="5"/>
  <c r="C617" i="5"/>
  <c r="D617" i="5"/>
  <c r="BB522" i="20" l="1"/>
  <c r="BD522" i="20"/>
  <c r="AX521" i="20"/>
  <c r="Z521" i="20"/>
  <c r="AV521" i="20"/>
  <c r="BA522" i="20" s="1"/>
  <c r="X521" i="20"/>
  <c r="W521" i="20"/>
  <c r="AD521" i="20"/>
  <c r="G626" i="10"/>
  <c r="G625" i="9"/>
  <c r="G625" i="11"/>
  <c r="G617" i="8"/>
  <c r="G617" i="7"/>
  <c r="G616" i="6"/>
  <c r="G617" i="5"/>
  <c r="S520" i="20"/>
  <c r="T521" i="20" s="1"/>
  <c r="U520" i="20"/>
  <c r="AB520" i="20" s="1"/>
  <c r="V520" i="20"/>
  <c r="AE520" i="20" s="1"/>
  <c r="Y520" i="20"/>
  <c r="AA520" i="20"/>
  <c r="AC520" i="20"/>
  <c r="AF520" i="20"/>
  <c r="AG520" i="20"/>
  <c r="AH520" i="20"/>
  <c r="AI520" i="20"/>
  <c r="AJ520" i="20"/>
  <c r="AK520" i="20"/>
  <c r="AL520" i="20"/>
  <c r="AM520" i="20"/>
  <c r="AN520" i="20"/>
  <c r="AO520" i="20"/>
  <c r="AP520" i="20"/>
  <c r="AQ520" i="20"/>
  <c r="AR520" i="20"/>
  <c r="AS520" i="20"/>
  <c r="BC521" i="20" s="1"/>
  <c r="AT520" i="20"/>
  <c r="AU520" i="20"/>
  <c r="AW520" i="20"/>
  <c r="AX520" i="20"/>
  <c r="AY520" i="20"/>
  <c r="AZ520" i="20"/>
  <c r="B481" i="25"/>
  <c r="D481" i="25"/>
  <c r="M481" i="25"/>
  <c r="K481" i="25"/>
  <c r="I481" i="25"/>
  <c r="L625" i="10"/>
  <c r="M625" i="10"/>
  <c r="I624" i="10"/>
  <c r="C625" i="10"/>
  <c r="D625" i="10"/>
  <c r="L624" i="9"/>
  <c r="M624" i="9"/>
  <c r="I623" i="9"/>
  <c r="C624" i="9"/>
  <c r="D624" i="9"/>
  <c r="L624" i="11"/>
  <c r="M624" i="11"/>
  <c r="I623" i="11"/>
  <c r="C624" i="11"/>
  <c r="D624" i="11"/>
  <c r="L624" i="12"/>
  <c r="M624" i="12"/>
  <c r="I623" i="12"/>
  <c r="C624" i="12"/>
  <c r="D624" i="12"/>
  <c r="G624" i="12" s="1"/>
  <c r="L616" i="8"/>
  <c r="M616" i="8"/>
  <c r="I616" i="8"/>
  <c r="C616" i="8"/>
  <c r="D616" i="8"/>
  <c r="L616" i="7"/>
  <c r="M616" i="7"/>
  <c r="I616" i="7"/>
  <c r="C616" i="7"/>
  <c r="D616" i="7"/>
  <c r="L615" i="6"/>
  <c r="M615" i="6"/>
  <c r="I615" i="6"/>
  <c r="C615" i="6"/>
  <c r="D615" i="6"/>
  <c r="L616" i="5"/>
  <c r="M616" i="5"/>
  <c r="I615" i="5"/>
  <c r="C616" i="5"/>
  <c r="D616" i="5"/>
  <c r="BB521" i="20" l="1"/>
  <c r="BD521" i="20"/>
  <c r="Z520" i="20"/>
  <c r="X520" i="20"/>
  <c r="W520" i="20"/>
  <c r="AV520" i="20"/>
  <c r="BA521" i="20" s="1"/>
  <c r="AD520" i="20"/>
  <c r="G625" i="10"/>
  <c r="G624" i="9"/>
  <c r="G624" i="11"/>
  <c r="G616" i="8"/>
  <c r="G616" i="7"/>
  <c r="G615" i="6"/>
  <c r="G616" i="5"/>
  <c r="B480" i="25"/>
  <c r="D480" i="25"/>
  <c r="M480" i="25"/>
  <c r="K480" i="25"/>
  <c r="I480" i="25"/>
  <c r="L624" i="10"/>
  <c r="M624" i="10"/>
  <c r="C624" i="10"/>
  <c r="L623" i="9"/>
  <c r="M623" i="9"/>
  <c r="C623" i="9"/>
  <c r="L623" i="11"/>
  <c r="M623" i="11"/>
  <c r="C623" i="11"/>
  <c r="L623" i="12"/>
  <c r="M623" i="12"/>
  <c r="C623" i="12"/>
  <c r="L615" i="8"/>
  <c r="M615" i="8"/>
  <c r="I615" i="8"/>
  <c r="C615" i="8"/>
  <c r="L615" i="7"/>
  <c r="M615" i="7"/>
  <c r="I615" i="7"/>
  <c r="C615" i="7"/>
  <c r="L614" i="6"/>
  <c r="M614" i="6"/>
  <c r="I614" i="6"/>
  <c r="C614" i="6"/>
  <c r="L615" i="5"/>
  <c r="M615" i="5"/>
  <c r="I614" i="5"/>
  <c r="C615" i="5"/>
  <c r="D624" i="10" l="1"/>
  <c r="D623" i="9"/>
  <c r="D623" i="11"/>
  <c r="D623" i="12"/>
  <c r="G623" i="12" s="1"/>
  <c r="D615" i="8"/>
  <c r="D615" i="7"/>
  <c r="D614" i="6"/>
  <c r="D615" i="5"/>
  <c r="G624" i="10" l="1"/>
  <c r="G623" i="9"/>
  <c r="G623" i="11"/>
  <c r="G615" i="8"/>
  <c r="G615" i="7"/>
  <c r="G614" i="6"/>
  <c r="G615" i="5"/>
  <c r="B524" i="20"/>
  <c r="B523" i="20"/>
  <c r="B522" i="20"/>
  <c r="B521" i="20"/>
  <c r="B520" i="20"/>
  <c r="S519" i="20"/>
  <c r="T520" i="20" s="1"/>
  <c r="U519" i="20"/>
  <c r="AD519" i="20" s="1"/>
  <c r="V519" i="20"/>
  <c r="Y519" i="20" s="1"/>
  <c r="AA519" i="20"/>
  <c r="AF519" i="20"/>
  <c r="AG519" i="20"/>
  <c r="AH519" i="20"/>
  <c r="AI519" i="20"/>
  <c r="AJ519" i="20"/>
  <c r="AK519" i="20"/>
  <c r="AL519" i="20"/>
  <c r="AM519" i="20"/>
  <c r="AN519" i="20"/>
  <c r="AO519" i="20"/>
  <c r="AP519" i="20"/>
  <c r="AQ519" i="20"/>
  <c r="AR519" i="20"/>
  <c r="AS519" i="20"/>
  <c r="BC520" i="20" s="1"/>
  <c r="AT519" i="20"/>
  <c r="AU519" i="20"/>
  <c r="AW519" i="20"/>
  <c r="AY519" i="20"/>
  <c r="AZ519" i="20"/>
  <c r="I623" i="10"/>
  <c r="I622" i="9"/>
  <c r="I622" i="11"/>
  <c r="I622" i="12"/>
  <c r="BB520" i="20" l="1"/>
  <c r="BD520" i="20"/>
  <c r="AE519" i="20"/>
  <c r="AC519" i="20"/>
  <c r="AB519" i="20"/>
  <c r="AX519" i="20"/>
  <c r="Z519" i="20"/>
  <c r="AV519" i="20"/>
  <c r="BA520" i="20" s="1"/>
  <c r="X519" i="20"/>
  <c r="W519" i="20"/>
  <c r="S518" i="20"/>
  <c r="T519" i="20" s="1"/>
  <c r="U518" i="20"/>
  <c r="AB518" i="20" s="1"/>
  <c r="V518" i="20"/>
  <c r="AC518" i="20" s="1"/>
  <c r="Y518" i="20"/>
  <c r="AA518" i="20"/>
  <c r="AF518" i="20"/>
  <c r="AG518" i="20"/>
  <c r="AH518" i="20"/>
  <c r="AI518" i="20"/>
  <c r="AJ518" i="20"/>
  <c r="AK518" i="20"/>
  <c r="AL518" i="20"/>
  <c r="AM518" i="20"/>
  <c r="AN518" i="20"/>
  <c r="AO518" i="20"/>
  <c r="AP518" i="20"/>
  <c r="AQ518" i="20"/>
  <c r="AR518" i="20"/>
  <c r="AS518" i="20"/>
  <c r="BC519" i="20" s="1"/>
  <c r="AT518" i="20"/>
  <c r="AU518" i="20"/>
  <c r="AW518" i="20"/>
  <c r="AY518" i="20"/>
  <c r="AZ518" i="20"/>
  <c r="B479" i="25"/>
  <c r="D479" i="25"/>
  <c r="M479" i="25"/>
  <c r="K479" i="25"/>
  <c r="I479" i="25"/>
  <c r="L623" i="10"/>
  <c r="M623" i="10"/>
  <c r="I622" i="10"/>
  <c r="C623" i="10"/>
  <c r="D623" i="10"/>
  <c r="L622" i="9"/>
  <c r="M622" i="9"/>
  <c r="I621" i="9"/>
  <c r="C622" i="9"/>
  <c r="D622" i="9"/>
  <c r="L622" i="11"/>
  <c r="D622" i="11" s="1"/>
  <c r="M622" i="11"/>
  <c r="I621" i="11"/>
  <c r="C622" i="11"/>
  <c r="L622" i="12"/>
  <c r="M622" i="12"/>
  <c r="I621" i="12"/>
  <c r="C622" i="12"/>
  <c r="D622" i="12"/>
  <c r="G622" i="12" s="1"/>
  <c r="L614" i="8"/>
  <c r="M614" i="8"/>
  <c r="I614" i="8"/>
  <c r="C614" i="8"/>
  <c r="D614" i="8"/>
  <c r="L614" i="7"/>
  <c r="M614" i="7"/>
  <c r="I614" i="7"/>
  <c r="C614" i="7"/>
  <c r="D614" i="7"/>
  <c r="L613" i="6"/>
  <c r="M613" i="6"/>
  <c r="I613" i="6"/>
  <c r="C613" i="6"/>
  <c r="D613" i="6"/>
  <c r="L614" i="5"/>
  <c r="M614" i="5"/>
  <c r="I613" i="5"/>
  <c r="C614" i="5"/>
  <c r="D614" i="5"/>
  <c r="BD519" i="20" l="1"/>
  <c r="BB519" i="20"/>
  <c r="AE518" i="20"/>
  <c r="AX518" i="20"/>
  <c r="Z518" i="20"/>
  <c r="AV518" i="20"/>
  <c r="BA519" i="20" s="1"/>
  <c r="X518" i="20"/>
  <c r="W518" i="20"/>
  <c r="AD518" i="20"/>
  <c r="G623" i="10"/>
  <c r="G622" i="9"/>
  <c r="G622" i="11"/>
  <c r="G614" i="8"/>
  <c r="G614" i="7"/>
  <c r="G613" i="6"/>
  <c r="G614" i="5"/>
  <c r="S517" i="20"/>
  <c r="T518" i="20" s="1"/>
  <c r="U517" i="20"/>
  <c r="AD517" i="20" s="1"/>
  <c r="V517" i="20"/>
  <c r="AC517" i="20" s="1"/>
  <c r="X517" i="20"/>
  <c r="Y517" i="20"/>
  <c r="Z517" i="20"/>
  <c r="AA517" i="20"/>
  <c r="AB517" i="20"/>
  <c r="AF517" i="20"/>
  <c r="AG517" i="20"/>
  <c r="AH517" i="20"/>
  <c r="AI517" i="20"/>
  <c r="AJ517" i="20"/>
  <c r="AK517" i="20"/>
  <c r="AL517" i="20"/>
  <c r="AM517" i="20"/>
  <c r="AN517" i="20"/>
  <c r="AO517" i="20"/>
  <c r="AP517" i="20"/>
  <c r="AQ517" i="20"/>
  <c r="AR517" i="20"/>
  <c r="AS517" i="20"/>
  <c r="BC518" i="20" s="1"/>
  <c r="AT517" i="20"/>
  <c r="AU517" i="20"/>
  <c r="AW517" i="20"/>
  <c r="AX517" i="20"/>
  <c r="AY517" i="20"/>
  <c r="AZ517" i="20"/>
  <c r="B478" i="25"/>
  <c r="D478" i="25"/>
  <c r="M478" i="25"/>
  <c r="K478" i="25"/>
  <c r="I478" i="25"/>
  <c r="L622" i="10"/>
  <c r="M622" i="10"/>
  <c r="I621" i="10"/>
  <c r="C622" i="10"/>
  <c r="D622" i="10"/>
  <c r="L621" i="9"/>
  <c r="M621" i="9"/>
  <c r="I620" i="9"/>
  <c r="C621" i="9"/>
  <c r="D621" i="9"/>
  <c r="L621" i="11"/>
  <c r="M621" i="11"/>
  <c r="I620" i="11"/>
  <c r="C621" i="11"/>
  <c r="D621" i="11"/>
  <c r="L621" i="12"/>
  <c r="D621" i="12" s="1"/>
  <c r="G621" i="12" s="1"/>
  <c r="M621" i="12"/>
  <c r="I620" i="12"/>
  <c r="C621" i="12"/>
  <c r="L613" i="8"/>
  <c r="M613" i="8"/>
  <c r="I613" i="8"/>
  <c r="C613" i="8"/>
  <c r="D613" i="8"/>
  <c r="L613" i="7"/>
  <c r="M613" i="7"/>
  <c r="I613" i="7"/>
  <c r="C613" i="7"/>
  <c r="D613" i="7"/>
  <c r="L612" i="6"/>
  <c r="M612" i="6"/>
  <c r="I612" i="6"/>
  <c r="C612" i="6"/>
  <c r="D612" i="6"/>
  <c r="L613" i="5"/>
  <c r="M613" i="5"/>
  <c r="I612" i="5"/>
  <c r="C613" i="5"/>
  <c r="D613" i="5"/>
  <c r="BD518" i="20" l="1"/>
  <c r="BB518" i="20"/>
  <c r="AV517" i="20"/>
  <c r="BA518" i="20" s="1"/>
  <c r="AE517" i="20"/>
  <c r="W517" i="20"/>
  <c r="G622" i="10"/>
  <c r="G621" i="9"/>
  <c r="G621" i="11"/>
  <c r="G613" i="8"/>
  <c r="G613" i="7"/>
  <c r="G612" i="6"/>
  <c r="G613" i="5"/>
  <c r="I620" i="10"/>
  <c r="S516" i="20"/>
  <c r="T517" i="20" s="1"/>
  <c r="U516" i="20"/>
  <c r="X516" i="20" s="1"/>
  <c r="V516" i="20"/>
  <c r="AC516" i="20" s="1"/>
  <c r="AA516" i="20"/>
  <c r="AF516" i="20"/>
  <c r="AG516" i="20"/>
  <c r="AH516" i="20"/>
  <c r="AI516" i="20"/>
  <c r="AJ516" i="20"/>
  <c r="AK516" i="20"/>
  <c r="AL516" i="20"/>
  <c r="AM516" i="20"/>
  <c r="AN516" i="20"/>
  <c r="AO516" i="20"/>
  <c r="AP516" i="20"/>
  <c r="AQ516" i="20"/>
  <c r="AR516" i="20"/>
  <c r="AS516" i="20"/>
  <c r="BC517" i="20" s="1"/>
  <c r="AT516" i="20"/>
  <c r="AU516" i="20"/>
  <c r="AW516" i="20"/>
  <c r="AY516" i="20"/>
  <c r="AZ516" i="20"/>
  <c r="B477" i="25"/>
  <c r="D477" i="25"/>
  <c r="M477" i="25"/>
  <c r="K477" i="25"/>
  <c r="I477" i="25"/>
  <c r="L621" i="10"/>
  <c r="D621" i="10" s="1"/>
  <c r="M621" i="10"/>
  <c r="C621" i="10"/>
  <c r="L620" i="9"/>
  <c r="D620" i="9" s="1"/>
  <c r="M620" i="9"/>
  <c r="I619" i="9"/>
  <c r="C620" i="9"/>
  <c r="L620" i="11"/>
  <c r="M620" i="11"/>
  <c r="I619" i="11"/>
  <c r="C620" i="11"/>
  <c r="D620" i="11"/>
  <c r="L620" i="12"/>
  <c r="M620" i="12"/>
  <c r="I619" i="12"/>
  <c r="C620" i="12"/>
  <c r="D620" i="12"/>
  <c r="G620" i="12" s="1"/>
  <c r="L612" i="8"/>
  <c r="M612" i="8"/>
  <c r="I612" i="8"/>
  <c r="C612" i="8"/>
  <c r="D612" i="8"/>
  <c r="L612" i="7"/>
  <c r="M612" i="7"/>
  <c r="I612" i="7"/>
  <c r="C612" i="7"/>
  <c r="D612" i="7"/>
  <c r="L611" i="6"/>
  <c r="M611" i="6"/>
  <c r="I611" i="6"/>
  <c r="C611" i="6"/>
  <c r="D611" i="6"/>
  <c r="L612" i="5"/>
  <c r="M612" i="5"/>
  <c r="I611" i="5"/>
  <c r="C612" i="5"/>
  <c r="D612" i="5"/>
  <c r="AX516" i="20" l="1"/>
  <c r="W516" i="20"/>
  <c r="AE516" i="20"/>
  <c r="AB516" i="20"/>
  <c r="AV516" i="20"/>
  <c r="BA517" i="20" s="1"/>
  <c r="BD517" i="20"/>
  <c r="BB517" i="20"/>
  <c r="AD516" i="20"/>
  <c r="Z516" i="20"/>
  <c r="Y516" i="20"/>
  <c r="G621" i="10"/>
  <c r="G620" i="9"/>
  <c r="G620" i="11"/>
  <c r="G612" i="8"/>
  <c r="G612" i="7"/>
  <c r="G611" i="6"/>
  <c r="G612" i="5"/>
  <c r="I611" i="7"/>
  <c r="I610" i="6"/>
  <c r="B476" i="25"/>
  <c r="D476" i="25"/>
  <c r="M476" i="25"/>
  <c r="K476" i="25"/>
  <c r="I476" i="25"/>
  <c r="L620" i="10"/>
  <c r="M620" i="10"/>
  <c r="I619" i="10"/>
  <c r="C620" i="10"/>
  <c r="D620" i="10"/>
  <c r="L619" i="9"/>
  <c r="M619" i="9"/>
  <c r="I618" i="9"/>
  <c r="C619" i="9"/>
  <c r="D619" i="9"/>
  <c r="L619" i="11"/>
  <c r="M619" i="11"/>
  <c r="I618" i="11"/>
  <c r="C619" i="11"/>
  <c r="D619" i="11"/>
  <c r="L619" i="12"/>
  <c r="M619" i="12"/>
  <c r="I618" i="12"/>
  <c r="C619" i="12"/>
  <c r="D619" i="12"/>
  <c r="G619" i="12" s="1"/>
  <c r="I611" i="8"/>
  <c r="I610" i="7"/>
  <c r="I609" i="6"/>
  <c r="I610" i="5"/>
  <c r="B516" i="20"/>
  <c r="B517" i="20"/>
  <c r="B518" i="20"/>
  <c r="B519" i="20"/>
  <c r="G620" i="10" l="1"/>
  <c r="G619" i="9"/>
  <c r="G619" i="11"/>
  <c r="B475" i="25"/>
  <c r="D475" i="25"/>
  <c r="M475" i="25"/>
  <c r="K475" i="25"/>
  <c r="I475" i="25"/>
  <c r="L619" i="10"/>
  <c r="M619" i="10"/>
  <c r="C619" i="10"/>
  <c r="L618" i="9"/>
  <c r="M618" i="9"/>
  <c r="C618" i="9"/>
  <c r="L618" i="11"/>
  <c r="M618" i="11"/>
  <c r="C618" i="11"/>
  <c r="L618" i="12"/>
  <c r="M618" i="12"/>
  <c r="C618" i="12"/>
  <c r="L611" i="8"/>
  <c r="M611" i="8"/>
  <c r="C611" i="8"/>
  <c r="L611" i="7"/>
  <c r="M611" i="7"/>
  <c r="C611" i="7"/>
  <c r="L610" i="6"/>
  <c r="M610" i="6"/>
  <c r="C610" i="6"/>
  <c r="L611" i="5"/>
  <c r="M611" i="5"/>
  <c r="C611" i="5"/>
  <c r="I607" i="8" l="1"/>
  <c r="I608" i="8"/>
  <c r="I609" i="8"/>
  <c r="I610" i="8"/>
  <c r="D619" i="10"/>
  <c r="D618" i="9"/>
  <c r="D618" i="11"/>
  <c r="D618" i="12"/>
  <c r="G618" i="12" s="1"/>
  <c r="D611" i="8"/>
  <c r="D611" i="7"/>
  <c r="D610" i="6"/>
  <c r="D611" i="5"/>
  <c r="G619" i="10" l="1"/>
  <c r="G618" i="9"/>
  <c r="G618" i="11"/>
  <c r="G611" i="8"/>
  <c r="G611" i="7"/>
  <c r="G610" i="6"/>
  <c r="G611" i="5"/>
  <c r="S515" i="20"/>
  <c r="T516" i="20" s="1"/>
  <c r="U515" i="20"/>
  <c r="AD515" i="20" s="1"/>
  <c r="V515" i="20"/>
  <c r="AA515" i="20"/>
  <c r="AF515" i="20"/>
  <c r="AG515" i="20"/>
  <c r="AH515" i="20"/>
  <c r="AI515" i="20"/>
  <c r="AJ515" i="20"/>
  <c r="AK515" i="20"/>
  <c r="AL515" i="20"/>
  <c r="AM515" i="20"/>
  <c r="AN515" i="20"/>
  <c r="AO515" i="20"/>
  <c r="AP515" i="20"/>
  <c r="AQ515" i="20"/>
  <c r="AR515" i="20"/>
  <c r="AS515" i="20"/>
  <c r="BC516" i="20" s="1"/>
  <c r="AT515" i="20"/>
  <c r="AU515" i="20"/>
  <c r="AW515" i="20"/>
  <c r="AY515" i="20"/>
  <c r="AZ515" i="20"/>
  <c r="I618" i="10"/>
  <c r="I617" i="9"/>
  <c r="I617" i="11"/>
  <c r="I617" i="12"/>
  <c r="BB516" i="20" l="1"/>
  <c r="BD516" i="20"/>
  <c r="Z515" i="20"/>
  <c r="X515" i="20"/>
  <c r="AV515" i="20"/>
  <c r="BA516" i="20" s="1"/>
  <c r="Y515" i="20"/>
  <c r="W515" i="20"/>
  <c r="AE515" i="20"/>
  <c r="AX515" i="20"/>
  <c r="AC515" i="20"/>
  <c r="AB515" i="20"/>
  <c r="B474" i="25"/>
  <c r="D474" i="25"/>
  <c r="M474" i="25"/>
  <c r="K474" i="25"/>
  <c r="I474" i="25"/>
  <c r="L618" i="10"/>
  <c r="M618" i="10"/>
  <c r="I617" i="10"/>
  <c r="C618" i="10"/>
  <c r="L617" i="9"/>
  <c r="M617" i="9"/>
  <c r="I616" i="9"/>
  <c r="C617" i="9"/>
  <c r="L617" i="11"/>
  <c r="M617" i="11"/>
  <c r="I616" i="11"/>
  <c r="C617" i="11"/>
  <c r="L617" i="12"/>
  <c r="M617" i="12"/>
  <c r="I616" i="12"/>
  <c r="C617" i="12"/>
  <c r="L610" i="8"/>
  <c r="D610" i="8" s="1"/>
  <c r="M610" i="8"/>
  <c r="C610" i="8"/>
  <c r="L610" i="7"/>
  <c r="M610" i="7"/>
  <c r="C610" i="7"/>
  <c r="L609" i="6"/>
  <c r="M609" i="6"/>
  <c r="C609" i="6"/>
  <c r="L610" i="5"/>
  <c r="D610" i="5" s="1"/>
  <c r="M610" i="5"/>
  <c r="I609" i="5"/>
  <c r="C610" i="5"/>
  <c r="S514" i="20"/>
  <c r="T515" i="20" s="1"/>
  <c r="U514" i="20"/>
  <c r="X514" i="20" s="1"/>
  <c r="V514" i="20"/>
  <c r="AC514" i="20" s="1"/>
  <c r="AA514" i="20"/>
  <c r="AF514" i="20"/>
  <c r="AG514" i="20"/>
  <c r="AH514" i="20"/>
  <c r="AI514" i="20"/>
  <c r="AJ514" i="20"/>
  <c r="AK514" i="20"/>
  <c r="AL514" i="20"/>
  <c r="AM514" i="20"/>
  <c r="AN514" i="20"/>
  <c r="AO514" i="20"/>
  <c r="AP514" i="20"/>
  <c r="AQ514" i="20"/>
  <c r="AR514" i="20"/>
  <c r="AS514" i="20"/>
  <c r="BC515" i="20" s="1"/>
  <c r="AT514" i="20"/>
  <c r="AU514" i="20"/>
  <c r="AW514" i="20"/>
  <c r="AY514" i="20"/>
  <c r="AZ514" i="20"/>
  <c r="D618" i="10"/>
  <c r="D617" i="9"/>
  <c r="D617" i="11"/>
  <c r="D617" i="12"/>
  <c r="G617" i="12" s="1"/>
  <c r="D610" i="7"/>
  <c r="D609" i="6"/>
  <c r="BD515" i="20" l="1"/>
  <c r="BB515" i="20"/>
  <c r="AE514" i="20"/>
  <c r="AV514" i="20"/>
  <c r="BA515" i="20" s="1"/>
  <c r="AD514" i="20"/>
  <c r="AB514" i="20"/>
  <c r="AX514" i="20"/>
  <c r="W514" i="20"/>
  <c r="G618" i="10"/>
  <c r="G617" i="9"/>
  <c r="G617" i="11"/>
  <c r="G610" i="8"/>
  <c r="G610" i="7"/>
  <c r="G609" i="6"/>
  <c r="G610" i="5"/>
  <c r="Z514" i="20"/>
  <c r="Y514" i="20"/>
  <c r="S513" i="20"/>
  <c r="T514" i="20" s="1"/>
  <c r="U513" i="20"/>
  <c r="AB513" i="20" s="1"/>
  <c r="V513" i="20"/>
  <c r="Y513" i="20" s="1"/>
  <c r="AA513" i="20"/>
  <c r="AF513" i="20"/>
  <c r="AG513" i="20"/>
  <c r="AH513" i="20"/>
  <c r="AI513" i="20"/>
  <c r="AJ513" i="20"/>
  <c r="AK513" i="20"/>
  <c r="AL513" i="20"/>
  <c r="AM513" i="20"/>
  <c r="AN513" i="20"/>
  <c r="AO513" i="20"/>
  <c r="AP513" i="20"/>
  <c r="AQ513" i="20"/>
  <c r="AR513" i="20"/>
  <c r="AS513" i="20"/>
  <c r="BC514" i="20" s="1"/>
  <c r="AT513" i="20"/>
  <c r="AU513" i="20"/>
  <c r="AW513" i="20"/>
  <c r="AY513" i="20"/>
  <c r="AZ513" i="20"/>
  <c r="B473" i="25"/>
  <c r="D473" i="25"/>
  <c r="M473" i="25"/>
  <c r="K473" i="25"/>
  <c r="I473" i="25"/>
  <c r="L617" i="10"/>
  <c r="M617" i="10"/>
  <c r="I616" i="10"/>
  <c r="C617" i="10"/>
  <c r="D617" i="10"/>
  <c r="L616" i="9"/>
  <c r="M616" i="9"/>
  <c r="I615" i="9"/>
  <c r="C616" i="9"/>
  <c r="D616" i="9"/>
  <c r="L616" i="11"/>
  <c r="M616" i="11"/>
  <c r="I615" i="11"/>
  <c r="C616" i="11"/>
  <c r="D616" i="11"/>
  <c r="L616" i="12"/>
  <c r="M616" i="12"/>
  <c r="I615" i="12"/>
  <c r="C616" i="12"/>
  <c r="D616" i="12"/>
  <c r="G616" i="12" s="1"/>
  <c r="L609" i="8"/>
  <c r="M609" i="8"/>
  <c r="C609" i="8"/>
  <c r="D609" i="8"/>
  <c r="L609" i="7"/>
  <c r="M609" i="7"/>
  <c r="I609" i="7"/>
  <c r="C609" i="7"/>
  <c r="D609" i="7"/>
  <c r="L608" i="6"/>
  <c r="D608" i="6" s="1"/>
  <c r="G608" i="6" s="1"/>
  <c r="M608" i="6"/>
  <c r="I608" i="6"/>
  <c r="C608" i="6"/>
  <c r="L609" i="5"/>
  <c r="M609" i="5"/>
  <c r="I608" i="5"/>
  <c r="C609" i="5"/>
  <c r="D609" i="5"/>
  <c r="AE513" i="20" l="1"/>
  <c r="AC513" i="20"/>
  <c r="BD514" i="20"/>
  <c r="BB514" i="20"/>
  <c r="AX513" i="20"/>
  <c r="Z513" i="20"/>
  <c r="AV513" i="20"/>
  <c r="BA514" i="20" s="1"/>
  <c r="X513" i="20"/>
  <c r="W513" i="20"/>
  <c r="AD513" i="20"/>
  <c r="G617" i="10"/>
  <c r="G616" i="9"/>
  <c r="G616" i="11"/>
  <c r="G609" i="8"/>
  <c r="G609" i="7"/>
  <c r="G609" i="5"/>
  <c r="S512" i="20"/>
  <c r="T513" i="20" s="1"/>
  <c r="U512" i="20"/>
  <c r="AB512" i="20" s="1"/>
  <c r="V512" i="20"/>
  <c r="Y512" i="20" s="1"/>
  <c r="AA512" i="20"/>
  <c r="AF512" i="20"/>
  <c r="AG512" i="20"/>
  <c r="AH512" i="20"/>
  <c r="AI512" i="20"/>
  <c r="AJ512" i="20"/>
  <c r="AK512" i="20"/>
  <c r="AL512" i="20"/>
  <c r="AM512" i="20"/>
  <c r="AN512" i="20"/>
  <c r="AO512" i="20"/>
  <c r="AP512" i="20"/>
  <c r="AQ512" i="20"/>
  <c r="AR512" i="20"/>
  <c r="AS512" i="20"/>
  <c r="BC513" i="20" s="1"/>
  <c r="AT512" i="20"/>
  <c r="AU512" i="20"/>
  <c r="AW512" i="20"/>
  <c r="AY512" i="20"/>
  <c r="AZ512" i="20"/>
  <c r="B472" i="25"/>
  <c r="D472" i="25"/>
  <c r="M472" i="25"/>
  <c r="K472" i="25"/>
  <c r="I472" i="25"/>
  <c r="L616" i="10"/>
  <c r="M616" i="10"/>
  <c r="I615" i="10"/>
  <c r="C616" i="10"/>
  <c r="D616" i="10"/>
  <c r="L615" i="9"/>
  <c r="M615" i="9"/>
  <c r="I614" i="9"/>
  <c r="C615" i="9"/>
  <c r="D615" i="9"/>
  <c r="L615" i="11"/>
  <c r="M615" i="11"/>
  <c r="I614" i="11"/>
  <c r="C615" i="11"/>
  <c r="D615" i="11"/>
  <c r="L615" i="12"/>
  <c r="M615" i="12"/>
  <c r="I614" i="12"/>
  <c r="C615" i="12"/>
  <c r="D615" i="12"/>
  <c r="G615" i="12" s="1"/>
  <c r="L608" i="8"/>
  <c r="D608" i="8" s="1"/>
  <c r="M608" i="8"/>
  <c r="C608" i="8"/>
  <c r="L608" i="7"/>
  <c r="M608" i="7"/>
  <c r="I608" i="7"/>
  <c r="C608" i="7"/>
  <c r="D608" i="7"/>
  <c r="L607" i="6"/>
  <c r="M607" i="6"/>
  <c r="I607" i="6"/>
  <c r="C607" i="6"/>
  <c r="D607" i="6"/>
  <c r="L608" i="5"/>
  <c r="D608" i="5" s="1"/>
  <c r="M608" i="5"/>
  <c r="I607" i="5"/>
  <c r="C608" i="5"/>
  <c r="AE512" i="20" l="1"/>
  <c r="AC512" i="20"/>
  <c r="BB513" i="20"/>
  <c r="BD513" i="20"/>
  <c r="AX512" i="20"/>
  <c r="Z512" i="20"/>
  <c r="AV512" i="20"/>
  <c r="BA513" i="20" s="1"/>
  <c r="X512" i="20"/>
  <c r="W512" i="20"/>
  <c r="AD512" i="20"/>
  <c r="G616" i="10"/>
  <c r="G615" i="9"/>
  <c r="G615" i="11"/>
  <c r="G608" i="8"/>
  <c r="G608" i="7"/>
  <c r="G607" i="6"/>
  <c r="G608" i="5"/>
  <c r="I606" i="8"/>
  <c r="S511" i="20"/>
  <c r="T512" i="20" s="1"/>
  <c r="U511" i="20"/>
  <c r="AD511" i="20" s="1"/>
  <c r="V511" i="20"/>
  <c r="AC511" i="20" s="1"/>
  <c r="AA511" i="20"/>
  <c r="AB511" i="20"/>
  <c r="AF511" i="20"/>
  <c r="AG511" i="20"/>
  <c r="AH511" i="20"/>
  <c r="AI511" i="20"/>
  <c r="AJ511" i="20"/>
  <c r="AK511" i="20"/>
  <c r="AL511" i="20"/>
  <c r="AM511" i="20"/>
  <c r="AN511" i="20"/>
  <c r="AO511" i="20"/>
  <c r="AP511" i="20"/>
  <c r="AQ511" i="20"/>
  <c r="AR511" i="20"/>
  <c r="AS511" i="20"/>
  <c r="BC512" i="20" s="1"/>
  <c r="AT511" i="20"/>
  <c r="AU511" i="20"/>
  <c r="AW511" i="20"/>
  <c r="AY511" i="20"/>
  <c r="AZ511" i="20"/>
  <c r="B471" i="25"/>
  <c r="D471" i="25"/>
  <c r="M471" i="25"/>
  <c r="K471" i="25"/>
  <c r="I471" i="25"/>
  <c r="L615" i="10"/>
  <c r="M615" i="10"/>
  <c r="I614" i="10"/>
  <c r="C615" i="10"/>
  <c r="D615" i="10"/>
  <c r="L614" i="9"/>
  <c r="M614" i="9"/>
  <c r="C614" i="9"/>
  <c r="D614" i="9"/>
  <c r="L614" i="11"/>
  <c r="M614" i="11"/>
  <c r="I613" i="11"/>
  <c r="C614" i="11"/>
  <c r="D614" i="11"/>
  <c r="L614" i="12"/>
  <c r="M614" i="12"/>
  <c r="I613" i="12"/>
  <c r="C614" i="12"/>
  <c r="D614" i="12"/>
  <c r="G614" i="12" s="1"/>
  <c r="L607" i="8"/>
  <c r="M607" i="8"/>
  <c r="C607" i="8"/>
  <c r="D607" i="8"/>
  <c r="G607" i="8" s="1"/>
  <c r="L607" i="7"/>
  <c r="D607" i="7" s="1"/>
  <c r="M607" i="7"/>
  <c r="I607" i="7"/>
  <c r="C607" i="7"/>
  <c r="L606" i="6"/>
  <c r="M606" i="6"/>
  <c r="I606" i="6"/>
  <c r="C606" i="6"/>
  <c r="D606" i="6"/>
  <c r="L607" i="5"/>
  <c r="M607" i="5"/>
  <c r="I606" i="5"/>
  <c r="C607" i="5"/>
  <c r="D607" i="5"/>
  <c r="Y511" i="20" l="1"/>
  <c r="W511" i="20"/>
  <c r="BB512" i="20"/>
  <c r="BD512" i="20"/>
  <c r="X511" i="20"/>
  <c r="AX511" i="20"/>
  <c r="AV511" i="20"/>
  <c r="BA512" i="20" s="1"/>
  <c r="Z511" i="20"/>
  <c r="AE511" i="20"/>
  <c r="G615" i="10"/>
  <c r="G614" i="9"/>
  <c r="G614" i="11"/>
  <c r="G607" i="7"/>
  <c r="G606" i="6"/>
  <c r="G607" i="5"/>
  <c r="B470" i="25"/>
  <c r="D470" i="25"/>
  <c r="M470" i="25"/>
  <c r="K470" i="25"/>
  <c r="I470" i="25"/>
  <c r="L614" i="10"/>
  <c r="M614" i="10"/>
  <c r="C614" i="10"/>
  <c r="L613" i="9"/>
  <c r="M613" i="9"/>
  <c r="I613" i="9"/>
  <c r="C613" i="9"/>
  <c r="L613" i="11"/>
  <c r="M613" i="11"/>
  <c r="C613" i="11"/>
  <c r="L613" i="12"/>
  <c r="M613" i="12"/>
  <c r="C613" i="12"/>
  <c r="L606" i="8"/>
  <c r="M606" i="8"/>
  <c r="I605" i="8"/>
  <c r="C606" i="8"/>
  <c r="L606" i="7"/>
  <c r="M606" i="7"/>
  <c r="I606" i="7"/>
  <c r="C606" i="7"/>
  <c r="L605" i="6"/>
  <c r="M605" i="6"/>
  <c r="I605" i="6"/>
  <c r="C605" i="6"/>
  <c r="L606" i="5"/>
  <c r="M606" i="5"/>
  <c r="I605" i="5"/>
  <c r="C606" i="5"/>
  <c r="B513" i="20" l="1"/>
  <c r="B514" i="20"/>
  <c r="B515" i="20"/>
  <c r="B512" i="20"/>
  <c r="B511" i="20"/>
  <c r="D614" i="10"/>
  <c r="D613" i="9"/>
  <c r="D613" i="11"/>
  <c r="D613" i="12"/>
  <c r="G613" i="12" s="1"/>
  <c r="D606" i="8"/>
  <c r="D606" i="7"/>
  <c r="D605" i="6"/>
  <c r="D606" i="5"/>
  <c r="G614" i="10" l="1"/>
  <c r="G613" i="9"/>
  <c r="G613" i="11"/>
  <c r="G606" i="8"/>
  <c r="G606" i="7"/>
  <c r="G605" i="6"/>
  <c r="G606" i="5"/>
  <c r="S510" i="20"/>
  <c r="T511" i="20" s="1"/>
  <c r="U510" i="20"/>
  <c r="V510" i="20"/>
  <c r="AE510" i="20" s="1"/>
  <c r="AA510" i="20"/>
  <c r="AF510" i="20"/>
  <c r="AG510" i="20"/>
  <c r="AH510" i="20"/>
  <c r="AI510" i="20"/>
  <c r="AJ510" i="20"/>
  <c r="AK510" i="20"/>
  <c r="AL510" i="20"/>
  <c r="AM510" i="20"/>
  <c r="AN510" i="20"/>
  <c r="AO510" i="20"/>
  <c r="AP510" i="20"/>
  <c r="AQ510" i="20"/>
  <c r="AR510" i="20"/>
  <c r="AS510" i="20"/>
  <c r="BC511" i="20" s="1"/>
  <c r="AT510" i="20"/>
  <c r="AU510" i="20"/>
  <c r="AW510" i="20"/>
  <c r="AY510" i="20"/>
  <c r="AZ510" i="20"/>
  <c r="I613" i="10"/>
  <c r="I612" i="9"/>
  <c r="I612" i="11"/>
  <c r="I612" i="12"/>
  <c r="BD511" i="20" l="1"/>
  <c r="BB511" i="20"/>
  <c r="Z510" i="20"/>
  <c r="W510" i="20"/>
  <c r="Y510" i="20"/>
  <c r="AX510" i="20"/>
  <c r="AC510" i="20"/>
  <c r="AV510" i="20"/>
  <c r="BA511" i="20" s="1"/>
  <c r="X510" i="20"/>
  <c r="AD510" i="20"/>
  <c r="AB510" i="20"/>
  <c r="S509" i="20"/>
  <c r="T510" i="20" s="1"/>
  <c r="U509" i="20"/>
  <c r="AD509" i="20" s="1"/>
  <c r="V509" i="20"/>
  <c r="AC509" i="20" s="1"/>
  <c r="X509" i="20"/>
  <c r="Y509" i="20"/>
  <c r="AA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BC510" i="20" s="1"/>
  <c r="AT509" i="20"/>
  <c r="AU509" i="20"/>
  <c r="AW509" i="20"/>
  <c r="AY509" i="20"/>
  <c r="AZ509" i="20"/>
  <c r="B469" i="25"/>
  <c r="D469" i="25"/>
  <c r="M469" i="25"/>
  <c r="K469" i="25"/>
  <c r="I469" i="25"/>
  <c r="L613" i="10"/>
  <c r="M613" i="10"/>
  <c r="I612" i="10"/>
  <c r="C613" i="10"/>
  <c r="D613" i="10"/>
  <c r="L612" i="9"/>
  <c r="M612" i="9"/>
  <c r="I611" i="9"/>
  <c r="C612" i="9"/>
  <c r="D612" i="9"/>
  <c r="L612" i="11"/>
  <c r="M612" i="11"/>
  <c r="I611" i="11"/>
  <c r="C612" i="11"/>
  <c r="D612" i="11"/>
  <c r="L612" i="12"/>
  <c r="M612" i="12"/>
  <c r="I611" i="12"/>
  <c r="C612" i="12"/>
  <c r="D612" i="12"/>
  <c r="G612" i="12" s="1"/>
  <c r="L605" i="8"/>
  <c r="D605" i="8" s="1"/>
  <c r="M605" i="8"/>
  <c r="C605" i="8"/>
  <c r="L605" i="7"/>
  <c r="D605" i="7" s="1"/>
  <c r="G605" i="7" s="1"/>
  <c r="M605" i="7"/>
  <c r="I605" i="7"/>
  <c r="C605" i="7"/>
  <c r="L604" i="6"/>
  <c r="D604" i="6" s="1"/>
  <c r="M604" i="6"/>
  <c r="I604" i="6"/>
  <c r="C604" i="6"/>
  <c r="L605" i="5"/>
  <c r="M605" i="5"/>
  <c r="I604" i="5"/>
  <c r="C605" i="5"/>
  <c r="D605" i="5"/>
  <c r="AX509" i="20" l="1"/>
  <c r="AV509" i="20"/>
  <c r="BA510" i="20" s="1"/>
  <c r="AE509" i="20"/>
  <c r="AB509" i="20"/>
  <c r="Z509" i="20"/>
  <c r="BD510" i="20"/>
  <c r="BB510" i="20"/>
  <c r="W509" i="20"/>
  <c r="G613" i="10"/>
  <c r="G612" i="9"/>
  <c r="G612" i="11"/>
  <c r="G605" i="8"/>
  <c r="G604" i="6"/>
  <c r="G605" i="5"/>
  <c r="S508" i="20"/>
  <c r="T509" i="20" s="1"/>
  <c r="U508" i="20"/>
  <c r="AB508" i="20" s="1"/>
  <c r="V508" i="20"/>
  <c r="AE508" i="20" s="1"/>
  <c r="AA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BC509" i="20" s="1"/>
  <c r="AT508" i="20"/>
  <c r="AU508" i="20"/>
  <c r="AW508" i="20"/>
  <c r="AY508" i="20"/>
  <c r="AZ508" i="20"/>
  <c r="B468" i="25"/>
  <c r="D468" i="25"/>
  <c r="M468" i="25"/>
  <c r="K468" i="25"/>
  <c r="I468" i="25"/>
  <c r="L612" i="10"/>
  <c r="M612" i="10"/>
  <c r="I611" i="10"/>
  <c r="C612" i="10"/>
  <c r="D612" i="10"/>
  <c r="L611" i="9"/>
  <c r="M611" i="9"/>
  <c r="I610" i="9"/>
  <c r="C611" i="9"/>
  <c r="D611" i="9"/>
  <c r="L611" i="11"/>
  <c r="M611" i="11"/>
  <c r="I610" i="11"/>
  <c r="C611" i="11"/>
  <c r="D611" i="11"/>
  <c r="L611" i="12"/>
  <c r="D611" i="12" s="1"/>
  <c r="G611" i="12" s="1"/>
  <c r="M611" i="12"/>
  <c r="I610" i="12"/>
  <c r="C611" i="12"/>
  <c r="L604" i="8"/>
  <c r="M604" i="8"/>
  <c r="I604" i="8"/>
  <c r="C604" i="8"/>
  <c r="D604" i="8"/>
  <c r="L604" i="7"/>
  <c r="D604" i="7" s="1"/>
  <c r="M604" i="7"/>
  <c r="I604" i="7"/>
  <c r="C604" i="7"/>
  <c r="L603" i="6"/>
  <c r="M603" i="6"/>
  <c r="I603" i="6"/>
  <c r="C603" i="6"/>
  <c r="D603" i="6"/>
  <c r="L604" i="5"/>
  <c r="D604" i="5" s="1"/>
  <c r="M604" i="5"/>
  <c r="I603" i="5"/>
  <c r="C604" i="5"/>
  <c r="Y508" i="20" l="1"/>
  <c r="AC508" i="20"/>
  <c r="BB509" i="20"/>
  <c r="BD509" i="20"/>
  <c r="AX508" i="20"/>
  <c r="Z508" i="20"/>
  <c r="AV508" i="20"/>
  <c r="BA509" i="20" s="1"/>
  <c r="X508" i="20"/>
  <c r="W508" i="20"/>
  <c r="AD508" i="20"/>
  <c r="G612" i="10"/>
  <c r="G611" i="9"/>
  <c r="G611" i="11"/>
  <c r="G604" i="8"/>
  <c r="G604" i="7"/>
  <c r="G603" i="6"/>
  <c r="G604" i="5"/>
  <c r="S507" i="20"/>
  <c r="T508" i="20" s="1"/>
  <c r="U507" i="20"/>
  <c r="AB507" i="20" s="1"/>
  <c r="V507" i="20"/>
  <c r="AE507" i="20" s="1"/>
  <c r="Y507" i="20"/>
  <c r="AA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BC508" i="20" s="1"/>
  <c r="AT507" i="20"/>
  <c r="AU507" i="20"/>
  <c r="AW507" i="20"/>
  <c r="AY507" i="20"/>
  <c r="AZ507" i="20"/>
  <c r="B467" i="25"/>
  <c r="D467" i="25"/>
  <c r="M467" i="25"/>
  <c r="K467" i="25"/>
  <c r="I467" i="25"/>
  <c r="L611" i="10"/>
  <c r="M611" i="10"/>
  <c r="I610" i="10"/>
  <c r="C611" i="10"/>
  <c r="D611" i="10"/>
  <c r="L610" i="9"/>
  <c r="M610" i="9"/>
  <c r="I609" i="9"/>
  <c r="C610" i="9"/>
  <c r="D610" i="9"/>
  <c r="L610" i="11"/>
  <c r="M610" i="11"/>
  <c r="I609" i="11"/>
  <c r="C610" i="11"/>
  <c r="D610" i="1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C507" i="20" l="1"/>
  <c r="BB508" i="20"/>
  <c r="BD508" i="20"/>
  <c r="AX507" i="20"/>
  <c r="Z507" i="20"/>
  <c r="AV507" i="20"/>
  <c r="BA508" i="20" s="1"/>
  <c r="X507" i="20"/>
  <c r="W507" i="20"/>
  <c r="AD507" i="20"/>
  <c r="G611" i="10"/>
  <c r="G610" i="9"/>
  <c r="G610" i="11"/>
  <c r="G603" i="8"/>
  <c r="G603" i="7"/>
  <c r="G603" i="5"/>
  <c r="S506" i="20"/>
  <c r="T507" i="20" s="1"/>
  <c r="U506" i="20"/>
  <c r="AD506" i="20" s="1"/>
  <c r="V506" i="20"/>
  <c r="AC506" i="20" s="1"/>
  <c r="W506" i="20"/>
  <c r="X506" i="20"/>
  <c r="AA506" i="20"/>
  <c r="AB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BC507" i="20" s="1"/>
  <c r="AT506" i="20"/>
  <c r="AU506" i="20"/>
  <c r="AW506" i="20"/>
  <c r="AX506" i="20"/>
  <c r="AY506" i="20"/>
  <c r="AZ506" i="20"/>
  <c r="B466" i="25"/>
  <c r="D466" i="25"/>
  <c r="M466" i="25"/>
  <c r="K466" i="25"/>
  <c r="I466" i="25"/>
  <c r="L610" i="10"/>
  <c r="M610" i="10"/>
  <c r="I609" i="10"/>
  <c r="C610" i="10"/>
  <c r="D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D601" i="6" s="1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2" i="5"/>
  <c r="AE506" i="20" l="1"/>
  <c r="BB507" i="20"/>
  <c r="BD507" i="20"/>
  <c r="AV506" i="20"/>
  <c r="BA507" i="20" s="1"/>
  <c r="Z506" i="20"/>
  <c r="Y506" i="20"/>
  <c r="G610" i="10"/>
  <c r="G609" i="9"/>
  <c r="G609" i="11"/>
  <c r="G602" i="8"/>
  <c r="G602" i="7"/>
  <c r="G601" i="6"/>
  <c r="G602" i="5"/>
  <c r="I607" i="9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510" i="20" l="1"/>
  <c r="B509" i="20"/>
  <c r="B508" i="20"/>
  <c r="B507" i="20"/>
  <c r="B506" i="20"/>
  <c r="S505" i="20"/>
  <c r="T506" i="20" s="1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BC506" i="20" s="1"/>
  <c r="AT505" i="20"/>
  <c r="AU505" i="20"/>
  <c r="AW505" i="20"/>
  <c r="AY505" i="20"/>
  <c r="AZ505" i="20"/>
  <c r="D609" i="10"/>
  <c r="D608" i="9"/>
  <c r="D608" i="11"/>
  <c r="D608" i="12"/>
  <c r="G608" i="12" s="1"/>
  <c r="D601" i="8"/>
  <c r="D601" i="7"/>
  <c r="D600" i="6"/>
  <c r="D601" i="5"/>
  <c r="BB506" i="20" l="1"/>
  <c r="BD506" i="20"/>
  <c r="Y505" i="20"/>
  <c r="AC505" i="20"/>
  <c r="G609" i="10"/>
  <c r="G608" i="9"/>
  <c r="G608" i="11"/>
  <c r="G601" i="8"/>
  <c r="G601" i="7"/>
  <c r="G600" i="6"/>
  <c r="G601" i="5"/>
  <c r="AX505" i="20"/>
  <c r="Z505" i="20"/>
  <c r="AV505" i="20"/>
  <c r="BA506" i="20" s="1"/>
  <c r="X505" i="20"/>
  <c r="W505" i="20"/>
  <c r="AD505" i="20"/>
  <c r="I605" i="12"/>
  <c r="I606" i="12"/>
  <c r="I604" i="12"/>
  <c r="I605" i="11"/>
  <c r="I606" i="11"/>
  <c r="I604" i="11"/>
  <c r="S504" i="20"/>
  <c r="T505" i="20" s="1"/>
  <c r="U504" i="20"/>
  <c r="AD504" i="20" s="1"/>
  <c r="V504" i="20"/>
  <c r="AV504" i="20" s="1"/>
  <c r="BA505" i="20" s="1"/>
  <c r="AA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BC505" i="20" s="1"/>
  <c r="AT504" i="20"/>
  <c r="AU504" i="20"/>
  <c r="AW504" i="20"/>
  <c r="AY504" i="20"/>
  <c r="AZ504" i="20"/>
  <c r="B464" i="25"/>
  <c r="D464" i="25"/>
  <c r="M464" i="25"/>
  <c r="K464" i="25"/>
  <c r="I464" i="25"/>
  <c r="L608" i="10"/>
  <c r="M608" i="10"/>
  <c r="I607" i="10"/>
  <c r="C608" i="10"/>
  <c r="D608" i="10"/>
  <c r="L607" i="9"/>
  <c r="M607" i="9"/>
  <c r="I606" i="9"/>
  <c r="C607" i="9"/>
  <c r="D607" i="9"/>
  <c r="L607" i="11"/>
  <c r="M607" i="11"/>
  <c r="C607" i="11"/>
  <c r="D607" i="11"/>
  <c r="L607" i="12"/>
  <c r="M607" i="12"/>
  <c r="C607" i="12"/>
  <c r="D607" i="12"/>
  <c r="G607" i="12" s="1"/>
  <c r="L600" i="8"/>
  <c r="M600" i="8"/>
  <c r="I600" i="8"/>
  <c r="C600" i="8"/>
  <c r="D600" i="8"/>
  <c r="L600" i="7"/>
  <c r="M600" i="7"/>
  <c r="I600" i="7"/>
  <c r="C600" i="7"/>
  <c r="D600" i="7"/>
  <c r="L599" i="6"/>
  <c r="M599" i="6"/>
  <c r="I599" i="6"/>
  <c r="C599" i="6"/>
  <c r="D599" i="6"/>
  <c r="L600" i="5"/>
  <c r="D600" i="5" s="1"/>
  <c r="M600" i="5"/>
  <c r="I599" i="5"/>
  <c r="C600" i="5"/>
  <c r="AE504" i="20" l="1"/>
  <c r="AC504" i="20"/>
  <c r="AB504" i="20"/>
  <c r="BD505" i="20"/>
  <c r="BB505" i="20"/>
  <c r="Z504" i="20"/>
  <c r="AX504" i="20"/>
  <c r="Y504" i="20"/>
  <c r="X504" i="20"/>
  <c r="W504" i="20"/>
  <c r="G608" i="10"/>
  <c r="G607" i="9"/>
  <c r="G607" i="11"/>
  <c r="G600" i="8"/>
  <c r="G600" i="7"/>
  <c r="G599" i="6"/>
  <c r="G600" i="5"/>
  <c r="S503" i="20"/>
  <c r="T504" i="20" s="1"/>
  <c r="U503" i="20"/>
  <c r="AD503" i="20" s="1"/>
  <c r="V503" i="20"/>
  <c r="AE503" i="20" s="1"/>
  <c r="X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BC504" i="20" s="1"/>
  <c r="AT503" i="20"/>
  <c r="AU503" i="20"/>
  <c r="AW503" i="20"/>
  <c r="AX503" i="20"/>
  <c r="AY503" i="20"/>
  <c r="AZ503" i="20"/>
  <c r="B463" i="25"/>
  <c r="D463" i="25"/>
  <c r="M463" i="25"/>
  <c r="K463" i="25"/>
  <c r="I463" i="25"/>
  <c r="L607" i="10"/>
  <c r="M607" i="10"/>
  <c r="I606" i="10"/>
  <c r="C607" i="10"/>
  <c r="D607" i="10"/>
  <c r="L606" i="9"/>
  <c r="M606" i="9"/>
  <c r="I605" i="9"/>
  <c r="C606" i="9"/>
  <c r="D606" i="9"/>
  <c r="L606" i="11"/>
  <c r="D606" i="11" s="1"/>
  <c r="M606" i="11"/>
  <c r="C606" i="11"/>
  <c r="L606" i="12"/>
  <c r="M606" i="12"/>
  <c r="C606" i="12"/>
  <c r="D606" i="12"/>
  <c r="G606" i="12" s="1"/>
  <c r="L599" i="8"/>
  <c r="D599" i="8" s="1"/>
  <c r="M599" i="8"/>
  <c r="I599" i="8"/>
  <c r="C599" i="8"/>
  <c r="L599" i="7"/>
  <c r="M599" i="7"/>
  <c r="I599" i="7"/>
  <c r="C599" i="7"/>
  <c r="D599" i="7"/>
  <c r="L598" i="6"/>
  <c r="M598" i="6"/>
  <c r="I598" i="6"/>
  <c r="C598" i="6"/>
  <c r="D598" i="6"/>
  <c r="L599" i="5"/>
  <c r="D599" i="5" s="1"/>
  <c r="M599" i="5"/>
  <c r="I598" i="5"/>
  <c r="C599" i="5"/>
  <c r="AV503" i="20" l="1"/>
  <c r="BA504" i="20" s="1"/>
  <c r="BD504" i="20"/>
  <c r="BB504" i="20"/>
  <c r="Z503" i="20"/>
  <c r="Y503" i="20"/>
  <c r="W503" i="20"/>
  <c r="G607" i="10"/>
  <c r="G606" i="9"/>
  <c r="G606" i="11"/>
  <c r="G599" i="8"/>
  <c r="G599" i="7"/>
  <c r="G598" i="6"/>
  <c r="G599" i="5"/>
  <c r="I605" i="10"/>
  <c r="I604" i="9"/>
  <c r="S502" i="20"/>
  <c r="T503" i="20" s="1"/>
  <c r="U502" i="20"/>
  <c r="V502" i="20"/>
  <c r="AC502" i="20" s="1"/>
  <c r="AA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BC503" i="20" s="1"/>
  <c r="AT502" i="20"/>
  <c r="AU502" i="20"/>
  <c r="AW502" i="20"/>
  <c r="AY502" i="20"/>
  <c r="AZ502" i="20"/>
  <c r="B462" i="25"/>
  <c r="D462" i="25"/>
  <c r="M462" i="25"/>
  <c r="K462" i="25"/>
  <c r="I462" i="25"/>
  <c r="L606" i="10"/>
  <c r="M606" i="10"/>
  <c r="I604" i="10"/>
  <c r="C606" i="10"/>
  <c r="D606" i="10"/>
  <c r="L605" i="9"/>
  <c r="M605" i="9"/>
  <c r="I603" i="9"/>
  <c r="C605" i="9"/>
  <c r="D605" i="9"/>
  <c r="L605" i="11"/>
  <c r="M605" i="11"/>
  <c r="I603" i="11"/>
  <c r="C605" i="11"/>
  <c r="D605" i="11"/>
  <c r="L605" i="12"/>
  <c r="M605" i="12"/>
  <c r="I603" i="12"/>
  <c r="C605" i="12"/>
  <c r="D605" i="12"/>
  <c r="G605" i="12" s="1"/>
  <c r="L598" i="8"/>
  <c r="D598" i="8" s="1"/>
  <c r="M598" i="8"/>
  <c r="I598" i="8"/>
  <c r="C598" i="8"/>
  <c r="L598" i="7"/>
  <c r="D598" i="7" s="1"/>
  <c r="M598" i="7"/>
  <c r="I598" i="7"/>
  <c r="C598" i="7"/>
  <c r="L597" i="6"/>
  <c r="M597" i="6"/>
  <c r="I597" i="6"/>
  <c r="C597" i="6"/>
  <c r="D597" i="6"/>
  <c r="L598" i="5"/>
  <c r="D598" i="5" s="1"/>
  <c r="M598" i="5"/>
  <c r="I597" i="5"/>
  <c r="C598" i="5"/>
  <c r="W502" i="20" l="1"/>
  <c r="AE502" i="20"/>
  <c r="G598" i="8"/>
  <c r="AB502" i="20"/>
  <c r="BB503" i="20"/>
  <c r="BD503" i="20"/>
  <c r="Z502" i="20"/>
  <c r="AX502" i="20"/>
  <c r="Y502" i="20"/>
  <c r="AD502" i="20"/>
  <c r="X502" i="20"/>
  <c r="AV502" i="20"/>
  <c r="BA503" i="20" s="1"/>
  <c r="G606" i="10"/>
  <c r="G605" i="9"/>
  <c r="G605" i="11"/>
  <c r="G598" i="7"/>
  <c r="G597" i="6"/>
  <c r="G598" i="5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2" i="20" s="1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BC502" i="20" s="1"/>
  <c r="AT501" i="20"/>
  <c r="AU501" i="20"/>
  <c r="AW501" i="20"/>
  <c r="AY501" i="20"/>
  <c r="AZ501" i="20"/>
  <c r="D605" i="10"/>
  <c r="D604" i="9"/>
  <c r="D604" i="11"/>
  <c r="D604" i="12"/>
  <c r="G604" i="12" s="1"/>
  <c r="D597" i="8"/>
  <c r="D597" i="7"/>
  <c r="D596" i="6"/>
  <c r="D597" i="5"/>
  <c r="I596" i="5"/>
  <c r="BD502" i="20" l="1"/>
  <c r="BB502" i="20"/>
  <c r="AE501" i="20"/>
  <c r="AC501" i="20"/>
  <c r="G605" i="10"/>
  <c r="G604" i="9"/>
  <c r="G604" i="11"/>
  <c r="G597" i="8"/>
  <c r="G597" i="7"/>
  <c r="G596" i="6"/>
  <c r="G597" i="5"/>
  <c r="AB501" i="20"/>
  <c r="AX501" i="20"/>
  <c r="Z501" i="20"/>
  <c r="AV501" i="20"/>
  <c r="BA502" i="20" s="1"/>
  <c r="X501" i="20"/>
  <c r="W501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G604" i="10" l="1"/>
  <c r="G603" i="9"/>
  <c r="G603" i="11"/>
  <c r="G596" i="8"/>
  <c r="G596" i="7"/>
  <c r="G595" i="6"/>
  <c r="G596" i="5"/>
  <c r="B505" i="20"/>
  <c r="B504" i="20"/>
  <c r="B503" i="20"/>
  <c r="B502" i="20"/>
  <c r="B501" i="20"/>
  <c r="S500" i="20"/>
  <c r="T501" i="20" s="1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BC501" i="20" s="1"/>
  <c r="AT500" i="20"/>
  <c r="AU500" i="20"/>
  <c r="AW500" i="20"/>
  <c r="AY500" i="20"/>
  <c r="AZ500" i="20"/>
  <c r="I603" i="10"/>
  <c r="I602" i="9"/>
  <c r="I602" i="11"/>
  <c r="I602" i="12"/>
  <c r="BD501" i="20" l="1"/>
  <c r="BB501" i="20"/>
  <c r="AX500" i="20"/>
  <c r="Y500" i="20"/>
  <c r="Z500" i="20"/>
  <c r="AV500" i="20"/>
  <c r="BA501" i="20" s="1"/>
  <c r="AD500" i="20"/>
  <c r="AB500" i="20"/>
  <c r="AE500" i="20"/>
  <c r="W500" i="20"/>
  <c r="S499" i="20"/>
  <c r="T500" i="20" s="1"/>
  <c r="U499" i="20"/>
  <c r="V499" i="20"/>
  <c r="AC499" i="20" s="1"/>
  <c r="W499" i="20"/>
  <c r="X499" i="20"/>
  <c r="AA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BC500" i="20" s="1"/>
  <c r="AT499" i="20"/>
  <c r="AU499" i="20"/>
  <c r="AW499" i="20"/>
  <c r="AY499" i="20"/>
  <c r="AZ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L602" i="12"/>
  <c r="M602" i="12"/>
  <c r="I601" i="12"/>
  <c r="C602" i="12"/>
  <c r="D602" i="12"/>
  <c r="G602" i="12" s="1"/>
  <c r="L595" i="8"/>
  <c r="D595" i="8" s="1"/>
  <c r="G595" i="8" s="1"/>
  <c r="M595" i="8"/>
  <c r="I595" i="8"/>
  <c r="C595" i="8"/>
  <c r="L595" i="7"/>
  <c r="D595" i="7" s="1"/>
  <c r="M595" i="7"/>
  <c r="I595" i="7"/>
  <c r="C595" i="7"/>
  <c r="L594" i="6"/>
  <c r="D594" i="6" s="1"/>
  <c r="M594" i="6"/>
  <c r="I594" i="6"/>
  <c r="C594" i="6"/>
  <c r="L595" i="5"/>
  <c r="D595" i="5" s="1"/>
  <c r="M595" i="5"/>
  <c r="I594" i="5"/>
  <c r="C595" i="5"/>
  <c r="AX499" i="20" l="1"/>
  <c r="AV499" i="20"/>
  <c r="BA500" i="20" s="1"/>
  <c r="AE499" i="20"/>
  <c r="AD499" i="20"/>
  <c r="AB499" i="20"/>
  <c r="BD500" i="20"/>
  <c r="BB500" i="20"/>
  <c r="Z499" i="20"/>
  <c r="Y499" i="20"/>
  <c r="G603" i="10"/>
  <c r="G602" i="9"/>
  <c r="G602" i="11"/>
  <c r="G595" i="7"/>
  <c r="G594" i="6"/>
  <c r="G595" i="5"/>
  <c r="I594" i="8"/>
  <c r="I593" i="8"/>
  <c r="I594" i="7"/>
  <c r="I593" i="7"/>
  <c r="I593" i="6"/>
  <c r="I592" i="6"/>
  <c r="I593" i="5"/>
  <c r="S498" i="20" l="1"/>
  <c r="T499" i="20" s="1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BC499" i="20" s="1"/>
  <c r="AT498" i="20"/>
  <c r="AU498" i="20"/>
  <c r="AW498" i="20"/>
  <c r="AY498" i="20"/>
  <c r="AZ498" i="20"/>
  <c r="B458" i="25"/>
  <c r="D458" i="25"/>
  <c r="M458" i="25"/>
  <c r="K458" i="25"/>
  <c r="I458" i="25"/>
  <c r="L602" i="10"/>
  <c r="M602" i="10"/>
  <c r="I601" i="10"/>
  <c r="C602" i="10"/>
  <c r="D602" i="10"/>
  <c r="L601" i="9"/>
  <c r="M601" i="9"/>
  <c r="I600" i="9"/>
  <c r="C601" i="9"/>
  <c r="D601" i="9"/>
  <c r="L601" i="11"/>
  <c r="M601" i="11"/>
  <c r="I600" i="11"/>
  <c r="C601" i="11"/>
  <c r="D601" i="11"/>
  <c r="L601" i="12"/>
  <c r="M601" i="12"/>
  <c r="I600" i="12"/>
  <c r="C601" i="12"/>
  <c r="D601" i="12"/>
  <c r="G601" i="12" s="1"/>
  <c r="L594" i="8"/>
  <c r="M594" i="8"/>
  <c r="C594" i="8"/>
  <c r="D594" i="8"/>
  <c r="L594" i="7"/>
  <c r="M594" i="7"/>
  <c r="C594" i="7"/>
  <c r="D594" i="7"/>
  <c r="L593" i="6"/>
  <c r="M593" i="6"/>
  <c r="C593" i="6"/>
  <c r="D593" i="6"/>
  <c r="L594" i="5"/>
  <c r="M594" i="5"/>
  <c r="I592" i="5"/>
  <c r="C594" i="5"/>
  <c r="D594" i="5"/>
  <c r="BD499" i="20" l="1"/>
  <c r="BB499" i="20"/>
  <c r="AX498" i="20"/>
  <c r="Z498" i="20"/>
  <c r="AV498" i="20"/>
  <c r="BA499" i="20" s="1"/>
  <c r="X498" i="20"/>
  <c r="W498" i="20"/>
  <c r="AD498" i="20"/>
  <c r="G602" i="10"/>
  <c r="G601" i="9"/>
  <c r="G601" i="11"/>
  <c r="G594" i="8"/>
  <c r="G594" i="7"/>
  <c r="G593" i="6"/>
  <c r="G594" i="5"/>
  <c r="S497" i="20"/>
  <c r="T498" i="20" s="1"/>
  <c r="U497" i="20"/>
  <c r="AB497" i="20" s="1"/>
  <c r="V497" i="20"/>
  <c r="Y497" i="20" s="1"/>
  <c r="AA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BC498" i="20" s="1"/>
  <c r="AT497" i="20"/>
  <c r="AU497" i="20"/>
  <c r="AW497" i="20"/>
  <c r="AY497" i="20"/>
  <c r="AZ497" i="20"/>
  <c r="B457" i="25"/>
  <c r="D457" i="25"/>
  <c r="M457" i="25"/>
  <c r="K457" i="25"/>
  <c r="I457" i="25"/>
  <c r="L601" i="10"/>
  <c r="M601" i="10"/>
  <c r="I600" i="10"/>
  <c r="C601" i="10"/>
  <c r="D601" i="10"/>
  <c r="L600" i="9"/>
  <c r="M600" i="9"/>
  <c r="I599" i="9"/>
  <c r="C600" i="9"/>
  <c r="D600" i="9"/>
  <c r="L600" i="11"/>
  <c r="M600" i="11"/>
  <c r="I599" i="11"/>
  <c r="C600" i="11"/>
  <c r="D600" i="11"/>
  <c r="L600" i="12"/>
  <c r="M600" i="12"/>
  <c r="I599" i="12"/>
  <c r="C600" i="12"/>
  <c r="D600" i="12"/>
  <c r="G600" i="12" s="1"/>
  <c r="L593" i="8"/>
  <c r="D593" i="8" s="1"/>
  <c r="M593" i="8"/>
  <c r="I592" i="8"/>
  <c r="C593" i="8"/>
  <c r="L593" i="7"/>
  <c r="M593" i="7"/>
  <c r="I592" i="7"/>
  <c r="C593" i="7"/>
  <c r="D593" i="7"/>
  <c r="L592" i="6"/>
  <c r="M592" i="6"/>
  <c r="I591" i="6"/>
  <c r="C592" i="6"/>
  <c r="D592" i="6"/>
  <c r="L593" i="5"/>
  <c r="M593" i="5"/>
  <c r="I591" i="5"/>
  <c r="C593" i="5"/>
  <c r="D593" i="5"/>
  <c r="AE497" i="20" l="1"/>
  <c r="AC497" i="20"/>
  <c r="BD498" i="20"/>
  <c r="BB498" i="20"/>
  <c r="AX497" i="20"/>
  <c r="Z497" i="20"/>
  <c r="AV497" i="20"/>
  <c r="BA498" i="20" s="1"/>
  <c r="X497" i="20"/>
  <c r="W497" i="20"/>
  <c r="AD497" i="20"/>
  <c r="G601" i="10"/>
  <c r="G600" i="9"/>
  <c r="G600" i="11"/>
  <c r="G593" i="8"/>
  <c r="G593" i="7"/>
  <c r="G592" i="6"/>
  <c r="G593" i="5"/>
  <c r="S496" i="20"/>
  <c r="T497" i="20" s="1"/>
  <c r="U496" i="20"/>
  <c r="AD496" i="20" s="1"/>
  <c r="V496" i="20"/>
  <c r="AV496" i="20" s="1"/>
  <c r="BA497" i="20" s="1"/>
  <c r="Y496" i="20"/>
  <c r="AA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BC497" i="20" s="1"/>
  <c r="AT496" i="20"/>
  <c r="AU496" i="20"/>
  <c r="AW496" i="20"/>
  <c r="AY496" i="20"/>
  <c r="AZ496" i="20"/>
  <c r="B456" i="25"/>
  <c r="D456" i="25"/>
  <c r="M456" i="25"/>
  <c r="K456" i="25"/>
  <c r="I456" i="25"/>
  <c r="L600" i="10"/>
  <c r="M600" i="10"/>
  <c r="C600" i="10"/>
  <c r="D600" i="10"/>
  <c r="L599" i="9"/>
  <c r="M599" i="9"/>
  <c r="I598" i="9"/>
  <c r="C599" i="9"/>
  <c r="D599" i="9"/>
  <c r="L599" i="11"/>
  <c r="M599" i="11"/>
  <c r="I598" i="11"/>
  <c r="C599" i="11"/>
  <c r="D599" i="11"/>
  <c r="L599" i="12"/>
  <c r="M599" i="12"/>
  <c r="I598" i="12"/>
  <c r="C599" i="12"/>
  <c r="D599" i="12"/>
  <c r="G599" i="12" s="1"/>
  <c r="L592" i="8"/>
  <c r="M592" i="8"/>
  <c r="C592" i="8"/>
  <c r="D592" i="8"/>
  <c r="L592" i="7"/>
  <c r="M592" i="7"/>
  <c r="C592" i="7"/>
  <c r="D592" i="7"/>
  <c r="L591" i="6"/>
  <c r="M591" i="6"/>
  <c r="C591" i="6"/>
  <c r="D591" i="6"/>
  <c r="L592" i="5"/>
  <c r="M592" i="5"/>
  <c r="C592" i="5"/>
  <c r="D592" i="5"/>
  <c r="AB496" i="20" l="1"/>
  <c r="BB497" i="20"/>
  <c r="BD497" i="20"/>
  <c r="Z496" i="20"/>
  <c r="AX496" i="20"/>
  <c r="X496" i="20"/>
  <c r="W496" i="20"/>
  <c r="G600" i="10"/>
  <c r="G599" i="9"/>
  <c r="G599" i="11"/>
  <c r="G592" i="8"/>
  <c r="G592" i="7"/>
  <c r="G591" i="6"/>
  <c r="G592" i="5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G598" i="9"/>
  <c r="G598" i="11"/>
  <c r="G591" i="8"/>
  <c r="G591" i="7"/>
  <c r="G590" i="6"/>
  <c r="G591" i="5"/>
  <c r="B500" i="20"/>
  <c r="B499" i="20"/>
  <c r="B498" i="20"/>
  <c r="B497" i="20"/>
  <c r="B496" i="20"/>
  <c r="S495" i="20"/>
  <c r="T496" i="20" s="1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BC496" i="20" s="1"/>
  <c r="AT495" i="20"/>
  <c r="AU495" i="20"/>
  <c r="AW495" i="20"/>
  <c r="AY495" i="20"/>
  <c r="AZ495" i="20"/>
  <c r="I598" i="10"/>
  <c r="I597" i="9"/>
  <c r="I597" i="11"/>
  <c r="I597" i="12"/>
  <c r="BD496" i="20" l="1"/>
  <c r="BB496" i="20"/>
  <c r="AC495" i="20"/>
  <c r="Y495" i="20"/>
  <c r="AV495" i="20"/>
  <c r="BA496" i="20" s="1"/>
  <c r="AB495" i="20"/>
  <c r="AX495" i="20"/>
  <c r="Z495" i="20"/>
  <c r="X495" i="20"/>
  <c r="W495" i="20"/>
  <c r="S494" i="20"/>
  <c r="T495" i="20" s="1"/>
  <c r="U494" i="20"/>
  <c r="AD494" i="20" s="1"/>
  <c r="V494" i="20"/>
  <c r="Y494" i="20" s="1"/>
  <c r="AA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BC495" i="20" s="1"/>
  <c r="AT494" i="20"/>
  <c r="AU494" i="20"/>
  <c r="AW494" i="20"/>
  <c r="AY494" i="20"/>
  <c r="AZ494" i="20"/>
  <c r="B454" i="25"/>
  <c r="D454" i="25"/>
  <c r="M454" i="25"/>
  <c r="K454" i="25"/>
  <c r="I454" i="25"/>
  <c r="L598" i="10"/>
  <c r="M598" i="10"/>
  <c r="I597" i="10"/>
  <c r="C598" i="10"/>
  <c r="D598" i="10"/>
  <c r="L597" i="9"/>
  <c r="M597" i="9"/>
  <c r="I596" i="9"/>
  <c r="C597" i="9"/>
  <c r="D597" i="9"/>
  <c r="L597" i="11"/>
  <c r="M597" i="11"/>
  <c r="I596" i="11"/>
  <c r="C597" i="11"/>
  <c r="D597" i="11"/>
  <c r="L597" i="12"/>
  <c r="D597" i="12" s="1"/>
  <c r="G597" i="12" s="1"/>
  <c r="M597" i="12"/>
  <c r="I596" i="12"/>
  <c r="C597" i="12"/>
  <c r="L590" i="8"/>
  <c r="M590" i="8"/>
  <c r="I590" i="8"/>
  <c r="C590" i="8"/>
  <c r="D590" i="8"/>
  <c r="L590" i="7"/>
  <c r="D590" i="7" s="1"/>
  <c r="M590" i="7"/>
  <c r="I590" i="7"/>
  <c r="C590" i="7"/>
  <c r="L589" i="6"/>
  <c r="M589" i="6"/>
  <c r="I589" i="6"/>
  <c r="C589" i="6"/>
  <c r="D589" i="6"/>
  <c r="L590" i="5"/>
  <c r="D590" i="5" s="1"/>
  <c r="M590" i="5"/>
  <c r="I589" i="5"/>
  <c r="C590" i="5"/>
  <c r="AC494" i="20" l="1"/>
  <c r="BD495" i="20"/>
  <c r="BB495" i="20"/>
  <c r="AE494" i="20"/>
  <c r="AB494" i="20"/>
  <c r="AX494" i="20"/>
  <c r="Z494" i="20"/>
  <c r="AV494" i="20"/>
  <c r="BA495" i="20" s="1"/>
  <c r="W494" i="20"/>
  <c r="X494" i="20"/>
  <c r="G598" i="10"/>
  <c r="G597" i="9"/>
  <c r="G597" i="11"/>
  <c r="G590" i="8"/>
  <c r="G590" i="7"/>
  <c r="G589" i="6"/>
  <c r="G590" i="5"/>
  <c r="I595" i="10"/>
  <c r="I596" i="10"/>
  <c r="S493" i="20"/>
  <c r="T494" i="20" s="1"/>
  <c r="U493" i="20"/>
  <c r="AB493" i="20" s="1"/>
  <c r="V493" i="20"/>
  <c r="AC493" i="20" s="1"/>
  <c r="AA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BC494" i="20" s="1"/>
  <c r="AT493" i="20"/>
  <c r="AU493" i="20"/>
  <c r="AW493" i="20"/>
  <c r="AY493" i="20"/>
  <c r="AZ493" i="20"/>
  <c r="B453" i="25"/>
  <c r="D453" i="25"/>
  <c r="M453" i="25"/>
  <c r="K453" i="25"/>
  <c r="I453" i="25"/>
  <c r="L597" i="10"/>
  <c r="M597" i="10"/>
  <c r="C597" i="10"/>
  <c r="D597" i="10"/>
  <c r="L596" i="9"/>
  <c r="M596" i="9"/>
  <c r="I595" i="9"/>
  <c r="C596" i="9"/>
  <c r="D596" i="9"/>
  <c r="L596" i="11"/>
  <c r="M596" i="11"/>
  <c r="I595" i="11"/>
  <c r="C596" i="11"/>
  <c r="D596" i="11"/>
  <c r="L596" i="12"/>
  <c r="M596" i="12"/>
  <c r="I595" i="12"/>
  <c r="C596" i="12"/>
  <c r="D596" i="12"/>
  <c r="G596" i="12" s="1"/>
  <c r="L589" i="8"/>
  <c r="M589" i="8"/>
  <c r="I589" i="8"/>
  <c r="C589" i="8"/>
  <c r="D589" i="8"/>
  <c r="L589" i="7"/>
  <c r="D589" i="7" s="1"/>
  <c r="M589" i="7"/>
  <c r="I589" i="7"/>
  <c r="C589" i="7"/>
  <c r="L588" i="6"/>
  <c r="M588" i="6"/>
  <c r="I588" i="6"/>
  <c r="C588" i="6"/>
  <c r="D588" i="6"/>
  <c r="L589" i="5"/>
  <c r="M589" i="5"/>
  <c r="I588" i="5"/>
  <c r="C589" i="5"/>
  <c r="D589" i="5"/>
  <c r="Y493" i="20" l="1"/>
  <c r="AE493" i="20"/>
  <c r="BB494" i="20"/>
  <c r="BD494" i="20"/>
  <c r="AX493" i="20"/>
  <c r="Z493" i="20"/>
  <c r="AV493" i="20"/>
  <c r="BA494" i="20" s="1"/>
  <c r="W493" i="20"/>
  <c r="X493" i="20"/>
  <c r="AD493" i="20"/>
  <c r="G597" i="10"/>
  <c r="G596" i="9"/>
  <c r="G596" i="11"/>
  <c r="G589" i="8"/>
  <c r="G589" i="7"/>
  <c r="G588" i="6"/>
  <c r="G589" i="5"/>
  <c r="I594" i="11"/>
  <c r="I594" i="9"/>
  <c r="S492" i="20"/>
  <c r="T493" i="20" s="1"/>
  <c r="U492" i="20"/>
  <c r="Z492" i="20" s="1"/>
  <c r="V492" i="20"/>
  <c r="AE492" i="20" s="1"/>
  <c r="X492" i="20"/>
  <c r="Y492" i="20"/>
  <c r="AA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BC493" i="20" s="1"/>
  <c r="AT492" i="20"/>
  <c r="AU492" i="20"/>
  <c r="AW492" i="20"/>
  <c r="AX492" i="20"/>
  <c r="AY492" i="20"/>
  <c r="AZ492" i="20"/>
  <c r="B452" i="25"/>
  <c r="D452" i="25"/>
  <c r="M452" i="25"/>
  <c r="K452" i="25"/>
  <c r="I452" i="25"/>
  <c r="L596" i="10"/>
  <c r="M596" i="10"/>
  <c r="C596" i="10"/>
  <c r="D596" i="10"/>
  <c r="L595" i="9"/>
  <c r="D595" i="9" s="1"/>
  <c r="M595" i="9"/>
  <c r="C595" i="9"/>
  <c r="L595" i="11"/>
  <c r="M595" i="11"/>
  <c r="C595" i="11"/>
  <c r="D595" i="11"/>
  <c r="L595" i="12"/>
  <c r="M595" i="12"/>
  <c r="I594" i="12"/>
  <c r="C595" i="12"/>
  <c r="D595" i="12"/>
  <c r="G595" i="12" s="1"/>
  <c r="L588" i="8"/>
  <c r="M588" i="8"/>
  <c r="I588" i="8"/>
  <c r="C588" i="8"/>
  <c r="D588" i="8"/>
  <c r="L588" i="7"/>
  <c r="D588" i="7" s="1"/>
  <c r="M588" i="7"/>
  <c r="I588" i="7"/>
  <c r="C588" i="7"/>
  <c r="L587" i="6"/>
  <c r="D587" i="6" s="1"/>
  <c r="M587" i="6"/>
  <c r="I587" i="6"/>
  <c r="C587" i="6"/>
  <c r="L588" i="5"/>
  <c r="D588" i="5" s="1"/>
  <c r="M588" i="5"/>
  <c r="I587" i="5"/>
  <c r="C588" i="5"/>
  <c r="AD492" i="20" l="1"/>
  <c r="AB492" i="20"/>
  <c r="AV492" i="20"/>
  <c r="BA493" i="20" s="1"/>
  <c r="BB493" i="20"/>
  <c r="BD493" i="20"/>
  <c r="W492" i="20"/>
  <c r="AC492" i="20"/>
  <c r="G596" i="10"/>
  <c r="G595" i="9"/>
  <c r="G595" i="11"/>
  <c r="G588" i="8"/>
  <c r="G588" i="7"/>
  <c r="G587" i="6"/>
  <c r="G588" i="5"/>
  <c r="S491" i="20"/>
  <c r="T492" i="20" s="1"/>
  <c r="U491" i="20"/>
  <c r="X491" i="20" s="1"/>
  <c r="V491" i="20"/>
  <c r="AC491" i="20" s="1"/>
  <c r="AA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BC492" i="20" s="1"/>
  <c r="AT491" i="20"/>
  <c r="AU491" i="20"/>
  <c r="AW491" i="20"/>
  <c r="AY491" i="20"/>
  <c r="AZ491" i="20"/>
  <c r="B451" i="25"/>
  <c r="D451" i="25"/>
  <c r="M451" i="25"/>
  <c r="K451" i="25"/>
  <c r="I451" i="25"/>
  <c r="L595" i="10"/>
  <c r="M595" i="10"/>
  <c r="I594" i="10"/>
  <c r="C595" i="10"/>
  <c r="D595" i="10"/>
  <c r="L594" i="9"/>
  <c r="M594" i="9"/>
  <c r="I593" i="9"/>
  <c r="C594" i="9"/>
  <c r="D594" i="9"/>
  <c r="L594" i="11"/>
  <c r="M594" i="11"/>
  <c r="I593" i="11"/>
  <c r="C594" i="11"/>
  <c r="D594" i="11"/>
  <c r="L594" i="12"/>
  <c r="M594" i="12"/>
  <c r="I593" i="12"/>
  <c r="C594" i="12"/>
  <c r="D594" i="12"/>
  <c r="G594" i="12" s="1"/>
  <c r="L587" i="8"/>
  <c r="D587" i="8" s="1"/>
  <c r="M587" i="8"/>
  <c r="I587" i="8"/>
  <c r="C587" i="8"/>
  <c r="L587" i="7"/>
  <c r="M587" i="7"/>
  <c r="I587" i="7"/>
  <c r="C587" i="7"/>
  <c r="D587" i="7"/>
  <c r="L586" i="6"/>
  <c r="M586" i="6"/>
  <c r="I586" i="6"/>
  <c r="C586" i="6"/>
  <c r="D586" i="6"/>
  <c r="L587" i="5"/>
  <c r="D587" i="5" s="1"/>
  <c r="M587" i="5"/>
  <c r="I586" i="5"/>
  <c r="C587" i="5"/>
  <c r="Z491" i="20" l="1"/>
  <c r="AX491" i="20"/>
  <c r="AV491" i="20"/>
  <c r="BA492" i="20" s="1"/>
  <c r="AB491" i="20"/>
  <c r="Y491" i="20"/>
  <c r="AD491" i="20"/>
  <c r="BB492" i="20"/>
  <c r="BD492" i="20"/>
  <c r="AE491" i="20"/>
  <c r="W491" i="20"/>
  <c r="G595" i="10"/>
  <c r="G594" i="9"/>
  <c r="G594" i="11"/>
  <c r="G587" i="8"/>
  <c r="G587" i="7"/>
  <c r="G586" i="6"/>
  <c r="G587" i="5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1" i="20" s="1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BC491" i="20" s="1"/>
  <c r="AT490" i="20"/>
  <c r="AU490" i="20"/>
  <c r="AW490" i="20"/>
  <c r="AY490" i="20"/>
  <c r="AZ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BD491" i="20" l="1"/>
  <c r="BB491" i="20"/>
  <c r="AE490" i="20"/>
  <c r="AC490" i="20"/>
  <c r="G594" i="10"/>
  <c r="G593" i="9"/>
  <c r="G593" i="11"/>
  <c r="G586" i="8"/>
  <c r="G586" i="7"/>
  <c r="G585" i="6"/>
  <c r="G586" i="5"/>
  <c r="AX490" i="20"/>
  <c r="Z490" i="20"/>
  <c r="AV490" i="20"/>
  <c r="BA491" i="20" s="1"/>
  <c r="W490" i="20"/>
  <c r="X490" i="20"/>
  <c r="AD490" i="20"/>
  <c r="S489" i="20"/>
  <c r="T490" i="20" s="1"/>
  <c r="U489" i="20"/>
  <c r="AB489" i="20" s="1"/>
  <c r="V489" i="20"/>
  <c r="Y489" i="20" s="1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BC490" i="20" s="1"/>
  <c r="AT489" i="20"/>
  <c r="AU489" i="20"/>
  <c r="AW489" i="20"/>
  <c r="AY489" i="20"/>
  <c r="AZ489" i="20"/>
  <c r="B449" i="25"/>
  <c r="D449" i="25"/>
  <c r="M449" i="25"/>
  <c r="K449" i="25"/>
  <c r="I449" i="25"/>
  <c r="L593" i="10"/>
  <c r="M593" i="10"/>
  <c r="I592" i="10"/>
  <c r="C593" i="10"/>
  <c r="D593" i="10"/>
  <c r="L592" i="9"/>
  <c r="M592" i="9"/>
  <c r="I591" i="9"/>
  <c r="C592" i="9"/>
  <c r="D592" i="9"/>
  <c r="L592" i="11"/>
  <c r="M592" i="11"/>
  <c r="I591" i="11"/>
  <c r="C592" i="11"/>
  <c r="D592" i="11"/>
  <c r="L592" i="12"/>
  <c r="M592" i="12"/>
  <c r="I591" i="12"/>
  <c r="C592" i="12"/>
  <c r="D592" i="12"/>
  <c r="G592" i="12" s="1"/>
  <c r="L585" i="8"/>
  <c r="M585" i="8"/>
  <c r="I585" i="8"/>
  <c r="C585" i="8"/>
  <c r="D585" i="8"/>
  <c r="L585" i="7"/>
  <c r="D585" i="7" s="1"/>
  <c r="M585" i="7"/>
  <c r="I585" i="7"/>
  <c r="C585" i="7"/>
  <c r="L584" i="6"/>
  <c r="M584" i="6"/>
  <c r="I584" i="6"/>
  <c r="C584" i="6"/>
  <c r="D584" i="6"/>
  <c r="L585" i="5"/>
  <c r="M585" i="5"/>
  <c r="I584" i="5"/>
  <c r="C585" i="5"/>
  <c r="D585" i="5"/>
  <c r="BD490" i="20" l="1"/>
  <c r="BB490" i="20"/>
  <c r="AX489" i="20"/>
  <c r="Z489" i="20"/>
  <c r="AV489" i="20"/>
  <c r="BA490" i="20" s="1"/>
  <c r="X489" i="20"/>
  <c r="W489" i="20"/>
  <c r="AD489" i="20"/>
  <c r="G593" i="10"/>
  <c r="G592" i="9"/>
  <c r="G592" i="11"/>
  <c r="G585" i="8"/>
  <c r="G585" i="7"/>
  <c r="G584" i="6"/>
  <c r="G585" i="5"/>
  <c r="S488" i="20"/>
  <c r="T489" i="20" s="1"/>
  <c r="U488" i="20"/>
  <c r="X488" i="20" s="1"/>
  <c r="V488" i="20"/>
  <c r="AC488" i="20" s="1"/>
  <c r="Y488" i="20"/>
  <c r="AA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BC489" i="20" s="1"/>
  <c r="AT488" i="20"/>
  <c r="AU488" i="20"/>
  <c r="AV488" i="20"/>
  <c r="BA489" i="20" s="1"/>
  <c r="AW488" i="20"/>
  <c r="AY488" i="20"/>
  <c r="AZ488" i="20"/>
  <c r="B448" i="25"/>
  <c r="D448" i="25"/>
  <c r="M448" i="25"/>
  <c r="K448" i="25"/>
  <c r="I448" i="25"/>
  <c r="L592" i="10"/>
  <c r="M592" i="10"/>
  <c r="I591" i="10"/>
  <c r="C592" i="10"/>
  <c r="D592" i="10"/>
  <c r="L591" i="9"/>
  <c r="M591" i="9"/>
  <c r="I590" i="9"/>
  <c r="C591" i="9"/>
  <c r="D591" i="9"/>
  <c r="L591" i="11"/>
  <c r="M591" i="11"/>
  <c r="I590" i="11"/>
  <c r="C591" i="11"/>
  <c r="D591" i="11"/>
  <c r="L591" i="12"/>
  <c r="M591" i="12"/>
  <c r="I590" i="12"/>
  <c r="C591" i="12"/>
  <c r="D591" i="12"/>
  <c r="G591" i="12" s="1"/>
  <c r="L584" i="8"/>
  <c r="D584" i="8" s="1"/>
  <c r="G584" i="8" s="1"/>
  <c r="M584" i="8"/>
  <c r="I584" i="8"/>
  <c r="C584" i="8"/>
  <c r="L584" i="7"/>
  <c r="M584" i="7"/>
  <c r="I584" i="7"/>
  <c r="C584" i="7"/>
  <c r="D584" i="7"/>
  <c r="L583" i="6"/>
  <c r="D583" i="6" s="1"/>
  <c r="M583" i="6"/>
  <c r="I583" i="6"/>
  <c r="C583" i="6"/>
  <c r="L584" i="5"/>
  <c r="D584" i="5" s="1"/>
  <c r="M584" i="5"/>
  <c r="I583" i="5"/>
  <c r="C584" i="5"/>
  <c r="AB488" i="20" l="1"/>
  <c r="Z488" i="20"/>
  <c r="AX488" i="20"/>
  <c r="BB489" i="20"/>
  <c r="BD489" i="20"/>
  <c r="AE488" i="20"/>
  <c r="W488" i="20"/>
  <c r="G592" i="10"/>
  <c r="G591" i="9"/>
  <c r="G591" i="11"/>
  <c r="G584" i="7"/>
  <c r="G583" i="6"/>
  <c r="G584" i="5"/>
  <c r="S487" i="20"/>
  <c r="T488" i="20" s="1"/>
  <c r="U487" i="20"/>
  <c r="AB487" i="20" s="1"/>
  <c r="V487" i="20"/>
  <c r="AE487" i="20" s="1"/>
  <c r="AA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BC488" i="20" s="1"/>
  <c r="AT487" i="20"/>
  <c r="AU487" i="20"/>
  <c r="AW487" i="20"/>
  <c r="AY487" i="20"/>
  <c r="AZ487" i="20"/>
  <c r="B447" i="25"/>
  <c r="D447" i="25"/>
  <c r="M447" i="25"/>
  <c r="K447" i="25"/>
  <c r="I447" i="25"/>
  <c r="L591" i="10"/>
  <c r="M591" i="10"/>
  <c r="I590" i="10"/>
  <c r="C591" i="10"/>
  <c r="D591" i="10"/>
  <c r="L590" i="9"/>
  <c r="M590" i="9"/>
  <c r="I589" i="9"/>
  <c r="C590" i="9"/>
  <c r="D590" i="9"/>
  <c r="L590" i="11"/>
  <c r="M590" i="11"/>
  <c r="I589" i="11"/>
  <c r="C590" i="11"/>
  <c r="D590" i="1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L583" i="7"/>
  <c r="M583" i="7"/>
  <c r="I583" i="7"/>
  <c r="C583" i="7"/>
  <c r="D583" i="7"/>
  <c r="L582" i="6"/>
  <c r="D582" i="6" s="1"/>
  <c r="M582" i="6"/>
  <c r="I582" i="6"/>
  <c r="C582" i="6"/>
  <c r="L583" i="5"/>
  <c r="D583" i="5" s="1"/>
  <c r="M583" i="5"/>
  <c r="I582" i="5"/>
  <c r="C583" i="5"/>
  <c r="Y487" i="20" l="1"/>
  <c r="AC487" i="20"/>
  <c r="BD488" i="20"/>
  <c r="BB488" i="20"/>
  <c r="AX487" i="20"/>
  <c r="Z487" i="20"/>
  <c r="AV487" i="20"/>
  <c r="BA488" i="20" s="1"/>
  <c r="X487" i="20"/>
  <c r="W487" i="20"/>
  <c r="AD487" i="20"/>
  <c r="G591" i="10"/>
  <c r="G590" i="9"/>
  <c r="G590" i="11"/>
  <c r="G583" i="7"/>
  <c r="G582" i="6"/>
  <c r="G583" i="5"/>
  <c r="S486" i="20"/>
  <c r="T487" i="20" s="1"/>
  <c r="U486" i="20"/>
  <c r="V486" i="20"/>
  <c r="AV486" i="20" s="1"/>
  <c r="BA487" i="20" s="1"/>
  <c r="AA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BC487" i="20" s="1"/>
  <c r="AT486" i="20"/>
  <c r="AU486" i="20"/>
  <c r="AW486" i="20"/>
  <c r="AY486" i="20"/>
  <c r="AZ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D582" i="8" s="1"/>
  <c r="M582" i="8"/>
  <c r="I582" i="8"/>
  <c r="C582" i="8"/>
  <c r="L582" i="7"/>
  <c r="M582" i="7"/>
  <c r="I582" i="7"/>
  <c r="C582" i="7"/>
  <c r="D582" i="7"/>
  <c r="L581" i="6"/>
  <c r="M581" i="6"/>
  <c r="I581" i="6"/>
  <c r="C581" i="6"/>
  <c r="D581" i="6"/>
  <c r="L582" i="5"/>
  <c r="D582" i="5" s="1"/>
  <c r="M582" i="5"/>
  <c r="I581" i="5"/>
  <c r="C582" i="5"/>
  <c r="W486" i="20" l="1"/>
  <c r="G582" i="8"/>
  <c r="AX486" i="20"/>
  <c r="Z486" i="20"/>
  <c r="BB487" i="20"/>
  <c r="BD487" i="20"/>
  <c r="Y486" i="20"/>
  <c r="AB486" i="20"/>
  <c r="X486" i="20"/>
  <c r="G589" i="9"/>
  <c r="G589" i="11"/>
  <c r="G582" i="7"/>
  <c r="G581" i="6"/>
  <c r="G582" i="5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G589" i="10" l="1"/>
  <c r="G588" i="9"/>
  <c r="G588" i="11"/>
  <c r="G581" i="8"/>
  <c r="G581" i="7"/>
  <c r="G580" i="6"/>
  <c r="G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6" i="20" s="1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BC486" i="20" s="1"/>
  <c r="AT485" i="20"/>
  <c r="AU485" i="20"/>
  <c r="AW485" i="20"/>
  <c r="AY485" i="20"/>
  <c r="AZ485" i="20"/>
  <c r="I588" i="10"/>
  <c r="I587" i="9"/>
  <c r="I587" i="11"/>
  <c r="I587" i="12"/>
  <c r="BD486" i="20" l="1"/>
  <c r="BB486" i="20"/>
  <c r="AC485" i="20"/>
  <c r="Y485" i="20"/>
  <c r="AX485" i="20"/>
  <c r="Z485" i="20"/>
  <c r="AV485" i="20"/>
  <c r="BA486" i="20" s="1"/>
  <c r="X485" i="20"/>
  <c r="W485" i="20"/>
  <c r="AD485" i="20"/>
  <c r="S484" i="20"/>
  <c r="T485" i="20" s="1"/>
  <c r="U484" i="20"/>
  <c r="AD484" i="20" s="1"/>
  <c r="V484" i="20"/>
  <c r="AC484" i="20" s="1"/>
  <c r="Y484" i="20"/>
  <c r="AA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BC485" i="20" s="1"/>
  <c r="AT484" i="20"/>
  <c r="AU484" i="20"/>
  <c r="AW484" i="20"/>
  <c r="AY484" i="20"/>
  <c r="AZ484" i="20"/>
  <c r="B444" i="25"/>
  <c r="D444" i="25"/>
  <c r="M444" i="25"/>
  <c r="K444" i="25"/>
  <c r="I444" i="25"/>
  <c r="L588" i="10"/>
  <c r="M588" i="10"/>
  <c r="I587" i="10"/>
  <c r="G588" i="10"/>
  <c r="C588" i="10"/>
  <c r="L587" i="9"/>
  <c r="M587" i="9"/>
  <c r="I586" i="9"/>
  <c r="C587" i="9"/>
  <c r="D587" i="9"/>
  <c r="L587" i="11"/>
  <c r="M587" i="11"/>
  <c r="I586" i="11"/>
  <c r="G587" i="11"/>
  <c r="C587" i="11"/>
  <c r="L587" i="12"/>
  <c r="M587" i="12"/>
  <c r="I586" i="12"/>
  <c r="C587" i="12"/>
  <c r="D587" i="12"/>
  <c r="G587" i="12" s="1"/>
  <c r="L580" i="8"/>
  <c r="D580" i="8" s="1"/>
  <c r="G580" i="8" s="1"/>
  <c r="M580" i="8"/>
  <c r="I580" i="8"/>
  <c r="C580" i="8"/>
  <c r="L580" i="7"/>
  <c r="D580" i="7" s="1"/>
  <c r="M580" i="7"/>
  <c r="I580" i="7"/>
  <c r="C580" i="7"/>
  <c r="L579" i="6"/>
  <c r="M579" i="6"/>
  <c r="I579" i="6"/>
  <c r="C579" i="6"/>
  <c r="D579" i="6"/>
  <c r="L580" i="5"/>
  <c r="D580" i="5" s="1"/>
  <c r="M580" i="5"/>
  <c r="I579" i="5"/>
  <c r="C580" i="5"/>
  <c r="BD485" i="20" l="1"/>
  <c r="BB485" i="20"/>
  <c r="AE484" i="20"/>
  <c r="AB484" i="20"/>
  <c r="AX484" i="20"/>
  <c r="Z484" i="20"/>
  <c r="AV484" i="20"/>
  <c r="BA485" i="20" s="1"/>
  <c r="X484" i="20"/>
  <c r="W484" i="20"/>
  <c r="G587" i="9"/>
  <c r="G580" i="7"/>
  <c r="G579" i="6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4" i="20" s="1"/>
  <c r="U483" i="20"/>
  <c r="AD483" i="20" s="1"/>
  <c r="V483" i="20"/>
  <c r="AC483" i="20" s="1"/>
  <c r="AA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BC484" i="20" s="1"/>
  <c r="AT483" i="20"/>
  <c r="AU483" i="20"/>
  <c r="AW483" i="20"/>
  <c r="AY483" i="20"/>
  <c r="AZ483" i="20"/>
  <c r="B443" i="25"/>
  <c r="D443" i="25"/>
  <c r="M443" i="25"/>
  <c r="K443" i="25"/>
  <c r="I443" i="25"/>
  <c r="L587" i="10"/>
  <c r="M587" i="10"/>
  <c r="G587" i="10"/>
  <c r="C587" i="10"/>
  <c r="L586" i="9"/>
  <c r="M586" i="9"/>
  <c r="I585" i="9"/>
  <c r="C586" i="9"/>
  <c r="D586" i="9"/>
  <c r="L586" i="11"/>
  <c r="M586" i="11"/>
  <c r="G586" i="11"/>
  <c r="C586" i="11"/>
  <c r="L579" i="8"/>
  <c r="D579" i="8" s="1"/>
  <c r="M579" i="8"/>
  <c r="I579" i="8"/>
  <c r="C579" i="8"/>
  <c r="L579" i="7"/>
  <c r="M579" i="7"/>
  <c r="I579" i="7"/>
  <c r="C579" i="7"/>
  <c r="D579" i="7"/>
  <c r="L578" i="6"/>
  <c r="D578" i="6" s="1"/>
  <c r="M578" i="6"/>
  <c r="I578" i="6"/>
  <c r="C578" i="6"/>
  <c r="L579" i="5"/>
  <c r="M579" i="5"/>
  <c r="I578" i="5"/>
  <c r="C579" i="5"/>
  <c r="D579" i="5"/>
  <c r="AV483" i="20" l="1"/>
  <c r="BA484" i="20" s="1"/>
  <c r="AE483" i="20"/>
  <c r="AB483" i="20"/>
  <c r="BB484" i="20"/>
  <c r="BD484" i="20"/>
  <c r="X483" i="20"/>
  <c r="AX483" i="20"/>
  <c r="W483" i="20"/>
  <c r="Z483" i="20"/>
  <c r="Y483" i="20"/>
  <c r="G586" i="9"/>
  <c r="G579" i="8"/>
  <c r="G579" i="7"/>
  <c r="G578" i="6"/>
  <c r="G579" i="5"/>
  <c r="L584" i="12"/>
  <c r="D584" i="12" s="1"/>
  <c r="M584" i="12"/>
  <c r="I584" i="12"/>
  <c r="L584" i="11"/>
  <c r="M584" i="11"/>
  <c r="L585" i="11"/>
  <c r="M585" i="11"/>
  <c r="I585" i="11"/>
  <c r="L584" i="9"/>
  <c r="D584" i="9" s="1"/>
  <c r="M584" i="9"/>
  <c r="L585" i="9"/>
  <c r="D585" i="9" s="1"/>
  <c r="M585" i="9"/>
  <c r="C584" i="9"/>
  <c r="C585" i="9"/>
  <c r="I585" i="10"/>
  <c r="L585" i="10"/>
  <c r="M585" i="10"/>
  <c r="I586" i="10"/>
  <c r="L586" i="10"/>
  <c r="M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G584" i="9" l="1"/>
  <c r="G585" i="9"/>
  <c r="G578" i="8"/>
  <c r="G578" i="7"/>
  <c r="G577" i="6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G584" i="10" l="1"/>
  <c r="G583" i="9"/>
  <c r="G583" i="11"/>
  <c r="G577" i="8"/>
  <c r="G577" i="7"/>
  <c r="G576" i="6"/>
  <c r="G577" i="5"/>
  <c r="B441" i="25"/>
  <c r="B485" i="20"/>
  <c r="B484" i="20"/>
  <c r="B483" i="20"/>
  <c r="S482" i="20"/>
  <c r="T483" i="20" s="1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BC483" i="20" s="1"/>
  <c r="AT482" i="20"/>
  <c r="AU482" i="20"/>
  <c r="AW482" i="20"/>
  <c r="AY482" i="20"/>
  <c r="AZ482" i="20"/>
  <c r="I583" i="10"/>
  <c r="I582" i="9"/>
  <c r="I582" i="11"/>
  <c r="I582" i="12"/>
  <c r="BB483" i="20" l="1"/>
  <c r="BD483" i="20"/>
  <c r="Z482" i="20"/>
  <c r="Y482" i="20"/>
  <c r="AX482" i="20"/>
  <c r="W482" i="20"/>
  <c r="AE482" i="20"/>
  <c r="AV482" i="20"/>
  <c r="BA483" i="20" s="1"/>
  <c r="X482" i="20"/>
  <c r="AD482" i="20"/>
  <c r="AB482" i="20"/>
  <c r="S481" i="20"/>
  <c r="T482" i="20" s="1"/>
  <c r="U481" i="20"/>
  <c r="V481" i="20"/>
  <c r="AC481" i="20" s="1"/>
  <c r="X481" i="20"/>
  <c r="AA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W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L582" i="9"/>
  <c r="M582" i="9"/>
  <c r="I581" i="9"/>
  <c r="C582" i="9"/>
  <c r="D582" i="9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M576" i="7"/>
  <c r="I576" i="7"/>
  <c r="C576" i="7"/>
  <c r="L575" i="6"/>
  <c r="D575" i="6" s="1"/>
  <c r="M575" i="6"/>
  <c r="I575" i="6"/>
  <c r="C575" i="6"/>
  <c r="L576" i="5"/>
  <c r="D576" i="5" s="1"/>
  <c r="M576" i="5"/>
  <c r="I575" i="5"/>
  <c r="C576" i="5"/>
  <c r="Z481" i="20" l="1"/>
  <c r="AX481" i="20"/>
  <c r="AD481" i="20"/>
  <c r="Y481" i="20"/>
  <c r="AV481" i="20"/>
  <c r="BA482" i="20" s="1"/>
  <c r="AB481" i="20"/>
  <c r="BD482" i="20"/>
  <c r="BB482" i="20"/>
  <c r="AE481" i="20"/>
  <c r="W481" i="20"/>
  <c r="G583" i="10"/>
  <c r="G582" i="9"/>
  <c r="G582" i="11"/>
  <c r="G576" i="7"/>
  <c r="G575" i="6"/>
  <c r="G576" i="5"/>
  <c r="S480" i="20"/>
  <c r="T481" i="20" s="1"/>
  <c r="U480" i="20"/>
  <c r="V480" i="20"/>
  <c r="Y480" i="20" s="1"/>
  <c r="AA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L581" i="9"/>
  <c r="D581" i="9" s="1"/>
  <c r="M581" i="9"/>
  <c r="I580" i="9"/>
  <c r="C581" i="9"/>
  <c r="L581" i="11"/>
  <c r="M581" i="11"/>
  <c r="I580" i="11"/>
  <c r="C581" i="11"/>
  <c r="D581" i="1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L575" i="7"/>
  <c r="D575" i="7" s="1"/>
  <c r="M575" i="7"/>
  <c r="I575" i="7"/>
  <c r="C575" i="7"/>
  <c r="L574" i="6"/>
  <c r="D574" i="6" s="1"/>
  <c r="M574" i="6"/>
  <c r="I574" i="6"/>
  <c r="C574" i="6"/>
  <c r="L575" i="5"/>
  <c r="D575" i="5" s="1"/>
  <c r="M575" i="5"/>
  <c r="I574" i="5"/>
  <c r="C575" i="5"/>
  <c r="Z480" i="20" l="1"/>
  <c r="AV480" i="20"/>
  <c r="BA481" i="20" s="1"/>
  <c r="AD480" i="20"/>
  <c r="X480" i="20"/>
  <c r="AE480" i="20"/>
  <c r="W480" i="20"/>
  <c r="AC480" i="20"/>
  <c r="BB481" i="20"/>
  <c r="BD481" i="20"/>
  <c r="AB480" i="20"/>
  <c r="AX480" i="20"/>
  <c r="G582" i="10"/>
  <c r="G581" i="9"/>
  <c r="G581" i="11"/>
  <c r="G575" i="7"/>
  <c r="G574" i="6"/>
  <c r="G575" i="5"/>
  <c r="S479" i="20"/>
  <c r="T480" i="20" s="1"/>
  <c r="U479" i="20"/>
  <c r="AB479" i="20" s="1"/>
  <c r="V479" i="20"/>
  <c r="AE479" i="20" s="1"/>
  <c r="AA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L580" i="9"/>
  <c r="M580" i="9"/>
  <c r="I579" i="9"/>
  <c r="C580" i="9"/>
  <c r="D580" i="9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M574" i="8"/>
  <c r="I574" i="8"/>
  <c r="C574" i="8"/>
  <c r="L574" i="7"/>
  <c r="D574" i="7" s="1"/>
  <c r="M574" i="7"/>
  <c r="I574" i="7"/>
  <c r="C574" i="7"/>
  <c r="L573" i="6"/>
  <c r="D573" i="6" s="1"/>
  <c r="M573" i="6"/>
  <c r="I573" i="6"/>
  <c r="C573" i="6"/>
  <c r="L574" i="5"/>
  <c r="D574" i="5" s="1"/>
  <c r="M574" i="5"/>
  <c r="I573" i="5"/>
  <c r="C574" i="5"/>
  <c r="Y479" i="20" l="1"/>
  <c r="AC479" i="20"/>
  <c r="BB480" i="20"/>
  <c r="BD480" i="20"/>
  <c r="AX479" i="20"/>
  <c r="Z479" i="20"/>
  <c r="AV479" i="20"/>
  <c r="BA480" i="20" s="1"/>
  <c r="X479" i="20"/>
  <c r="W479" i="20"/>
  <c r="AD479" i="20"/>
  <c r="G581" i="10"/>
  <c r="G580" i="9"/>
  <c r="G580" i="11"/>
  <c r="G574" i="8"/>
  <c r="G574" i="7"/>
  <c r="G573" i="6"/>
  <c r="G574" i="5"/>
  <c r="S478" i="20"/>
  <c r="T479" i="20" s="1"/>
  <c r="U478" i="20"/>
  <c r="V478" i="20"/>
  <c r="AC478" i="20" s="1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W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L579" i="9"/>
  <c r="M579" i="9"/>
  <c r="I578" i="9"/>
  <c r="C579" i="9"/>
  <c r="D579" i="9"/>
  <c r="L579" i="11"/>
  <c r="M579" i="11"/>
  <c r="I578" i="11"/>
  <c r="C579" i="11"/>
  <c r="D579" i="11"/>
  <c r="L579" i="12"/>
  <c r="M579" i="12"/>
  <c r="I578" i="12"/>
  <c r="C579" i="12"/>
  <c r="D579" i="12"/>
  <c r="G579" i="12" s="1"/>
  <c r="L573" i="8"/>
  <c r="M573" i="8"/>
  <c r="I573" i="8"/>
  <c r="C573" i="8"/>
  <c r="D573" i="8"/>
  <c r="L573" i="7"/>
  <c r="D573" i="7" s="1"/>
  <c r="M573" i="7"/>
  <c r="I573" i="7"/>
  <c r="C573" i="7"/>
  <c r="L572" i="6"/>
  <c r="M572" i="6"/>
  <c r="I572" i="6"/>
  <c r="C572" i="6"/>
  <c r="D572" i="6"/>
  <c r="L573" i="5"/>
  <c r="D573" i="5" s="1"/>
  <c r="M573" i="5"/>
  <c r="I572" i="5"/>
  <c r="C573" i="5"/>
  <c r="Y478" i="20" l="1"/>
  <c r="AV478" i="20"/>
  <c r="BA479" i="20" s="1"/>
  <c r="Z478" i="20"/>
  <c r="AX478" i="20"/>
  <c r="X478" i="20"/>
  <c r="BB479" i="20"/>
  <c r="BD479" i="20"/>
  <c r="W478" i="20"/>
  <c r="G580" i="10"/>
  <c r="G579" i="9"/>
  <c r="G579" i="11"/>
  <c r="G573" i="8"/>
  <c r="G573" i="7"/>
  <c r="G572" i="6"/>
  <c r="G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G579" i="10" l="1"/>
  <c r="G578" i="9"/>
  <c r="G578" i="11"/>
  <c r="G572" i="8"/>
  <c r="G572" i="7"/>
  <c r="G571" i="6"/>
  <c r="G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AA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W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L577" i="9"/>
  <c r="M577" i="9"/>
  <c r="I576" i="9"/>
  <c r="C577" i="9"/>
  <c r="D577" i="9"/>
  <c r="L577" i="11"/>
  <c r="M577" i="11"/>
  <c r="I576" i="11"/>
  <c r="C577" i="11"/>
  <c r="D577" i="11"/>
  <c r="L577" i="12"/>
  <c r="D577" i="12" s="1"/>
  <c r="G577" i="12" s="1"/>
  <c r="M577" i="12"/>
  <c r="I576" i="12"/>
  <c r="C577" i="12"/>
  <c r="L571" i="8"/>
  <c r="M571" i="8"/>
  <c r="I571" i="8"/>
  <c r="C571" i="8"/>
  <c r="D571" i="8"/>
  <c r="L571" i="7"/>
  <c r="D571" i="7" s="1"/>
  <c r="M571" i="7"/>
  <c r="I571" i="7"/>
  <c r="C571" i="7"/>
  <c r="L570" i="6"/>
  <c r="M570" i="6"/>
  <c r="I570" i="6"/>
  <c r="C570" i="6"/>
  <c r="D570" i="6"/>
  <c r="L571" i="5"/>
  <c r="D571" i="5" s="1"/>
  <c r="M571" i="5"/>
  <c r="I570" i="5"/>
  <c r="C571" i="5"/>
  <c r="Z476" i="20" l="1"/>
  <c r="AV476" i="20"/>
  <c r="BA477" i="20" s="1"/>
  <c r="AX476" i="20"/>
  <c r="AD476" i="20"/>
  <c r="BD477" i="20"/>
  <c r="BB477" i="20"/>
  <c r="Y476" i="20"/>
  <c r="AE476" i="20"/>
  <c r="W476" i="20"/>
  <c r="G578" i="10"/>
  <c r="G577" i="9"/>
  <c r="G577" i="11"/>
  <c r="G571" i="8"/>
  <c r="G571" i="7"/>
  <c r="G570" i="6"/>
  <c r="G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L576" i="9"/>
  <c r="M576" i="9"/>
  <c r="I575" i="9"/>
  <c r="C576" i="9"/>
  <c r="D576" i="9"/>
  <c r="L576" i="11"/>
  <c r="M576" i="11"/>
  <c r="I575" i="11"/>
  <c r="C576" i="11"/>
  <c r="D576" i="11"/>
  <c r="L576" i="12"/>
  <c r="D576" i="12" s="1"/>
  <c r="G576" i="12" s="1"/>
  <c r="M576" i="12"/>
  <c r="I575" i="12"/>
  <c r="C576" i="12"/>
  <c r="L570" i="8"/>
  <c r="D570" i="8" s="1"/>
  <c r="M570" i="8"/>
  <c r="I570" i="8"/>
  <c r="C570" i="8"/>
  <c r="L570" i="7"/>
  <c r="D570" i="7" s="1"/>
  <c r="M570" i="7"/>
  <c r="I570" i="7"/>
  <c r="C570" i="7"/>
  <c r="L569" i="6"/>
  <c r="D569" i="6" s="1"/>
  <c r="M569" i="6"/>
  <c r="I569" i="6"/>
  <c r="C569" i="6"/>
  <c r="L570" i="5"/>
  <c r="M570" i="5"/>
  <c r="I569" i="5"/>
  <c r="C570" i="5"/>
  <c r="D570" i="5"/>
  <c r="G570" i="8" l="1"/>
  <c r="BB476" i="20"/>
  <c r="BD476" i="20"/>
  <c r="AE475" i="20"/>
  <c r="AX475" i="20"/>
  <c r="Z475" i="20"/>
  <c r="AV475" i="20"/>
  <c r="BA476" i="20" s="1"/>
  <c r="X475" i="20"/>
  <c r="W475" i="20"/>
  <c r="AD475" i="20"/>
  <c r="G577" i="10"/>
  <c r="G576" i="9"/>
  <c r="G576" i="11"/>
  <c r="G570" i="7"/>
  <c r="G569" i="6"/>
  <c r="G570" i="5"/>
  <c r="I575" i="10"/>
  <c r="S474" i="20"/>
  <c r="T475" i="20" s="1"/>
  <c r="U474" i="20"/>
  <c r="AB474" i="20" s="1"/>
  <c r="V474" i="20"/>
  <c r="Y474" i="20" s="1"/>
  <c r="AA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L575" i="9"/>
  <c r="M575" i="9"/>
  <c r="I574" i="9"/>
  <c r="C575" i="9"/>
  <c r="D575" i="9"/>
  <c r="L575" i="11"/>
  <c r="M575" i="11"/>
  <c r="I574" i="11"/>
  <c r="C575" i="11"/>
  <c r="D575" i="1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L568" i="6"/>
  <c r="D568" i="6" s="1"/>
  <c r="M568" i="6"/>
  <c r="I568" i="6"/>
  <c r="C568" i="6"/>
  <c r="L569" i="5"/>
  <c r="D569" i="5" s="1"/>
  <c r="M569" i="5"/>
  <c r="I568" i="5"/>
  <c r="C569" i="5"/>
  <c r="AC474" i="20" l="1"/>
  <c r="AE474" i="20"/>
  <c r="BD475" i="20"/>
  <c r="BB475" i="20"/>
  <c r="AX474" i="20"/>
  <c r="Z474" i="20"/>
  <c r="AV474" i="20"/>
  <c r="BA475" i="20" s="1"/>
  <c r="X474" i="20"/>
  <c r="W474" i="20"/>
  <c r="AD474" i="20"/>
  <c r="G576" i="10"/>
  <c r="G575" i="9"/>
  <c r="G575" i="11"/>
  <c r="G569" i="7"/>
  <c r="G568" i="6"/>
  <c r="G569" i="5"/>
  <c r="I567" i="7"/>
  <c r="I568" i="7"/>
  <c r="I567" i="6"/>
  <c r="I566" i="6"/>
  <c r="S473" i="20"/>
  <c r="T474" i="20" s="1"/>
  <c r="U473" i="20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L574" i="9"/>
  <c r="M574" i="9"/>
  <c r="I573" i="9"/>
  <c r="C574" i="9"/>
  <c r="D574" i="9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M568" i="8"/>
  <c r="I568" i="8"/>
  <c r="C568" i="8"/>
  <c r="L568" i="7"/>
  <c r="D568" i="7" s="1"/>
  <c r="G568" i="7" s="1"/>
  <c r="M568" i="7"/>
  <c r="C568" i="7"/>
  <c r="L567" i="6"/>
  <c r="D567" i="6" s="1"/>
  <c r="M567" i="6"/>
  <c r="C567" i="6"/>
  <c r="L568" i="5"/>
  <c r="D568" i="5" s="1"/>
  <c r="M568" i="5"/>
  <c r="I567" i="5"/>
  <c r="C568" i="5"/>
  <c r="W473" i="20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G574" i="9"/>
  <c r="G574" i="11"/>
  <c r="G568" i="8"/>
  <c r="G567" i="6"/>
  <c r="G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G574" i="10"/>
  <c r="G573" i="9"/>
  <c r="G573" i="11"/>
  <c r="G567" i="8"/>
  <c r="G567" i="7"/>
  <c r="G566" i="6"/>
  <c r="G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M566" i="7"/>
  <c r="C566" i="7"/>
  <c r="L565" i="6"/>
  <c r="D565" i="6" s="1"/>
  <c r="M565" i="6"/>
  <c r="C565" i="6"/>
  <c r="L566" i="5"/>
  <c r="D566" i="5" s="1"/>
  <c r="M566" i="5"/>
  <c r="I565" i="5"/>
  <c r="C566" i="5"/>
  <c r="G566" i="8" l="1"/>
  <c r="Y471" i="20"/>
  <c r="BD472" i="20"/>
  <c r="BB472" i="20"/>
  <c r="AC471" i="20"/>
  <c r="AX471" i="20"/>
  <c r="Z471" i="20"/>
  <c r="AV471" i="20"/>
  <c r="BA472" i="20" s="1"/>
  <c r="X471" i="20"/>
  <c r="W471" i="20"/>
  <c r="AD471" i="20"/>
  <c r="G573" i="10"/>
  <c r="G572" i="9"/>
  <c r="G572" i="11"/>
  <c r="G566" i="7"/>
  <c r="G565" i="6"/>
  <c r="G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L571" i="9"/>
  <c r="M571" i="9"/>
  <c r="I570" i="9"/>
  <c r="C571" i="9"/>
  <c r="D571" i="9"/>
  <c r="L571" i="11"/>
  <c r="M571" i="11"/>
  <c r="I570" i="11"/>
  <c r="C571" i="11"/>
  <c r="D571" i="11"/>
  <c r="L571" i="12"/>
  <c r="D571" i="12" s="1"/>
  <c r="G571" i="12" s="1"/>
  <c r="M571" i="12"/>
  <c r="I570" i="12"/>
  <c r="C571" i="12"/>
  <c r="L565" i="8"/>
  <c r="D565" i="8" s="1"/>
  <c r="M565" i="8"/>
  <c r="I565" i="8"/>
  <c r="C565" i="8"/>
  <c r="L565" i="7"/>
  <c r="D565" i="7" s="1"/>
  <c r="M565" i="7"/>
  <c r="I565" i="7"/>
  <c r="C565" i="7"/>
  <c r="L564" i="6"/>
  <c r="M564" i="6"/>
  <c r="I564" i="6"/>
  <c r="C564" i="6"/>
  <c r="D564" i="6"/>
  <c r="L565" i="5"/>
  <c r="D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G572" i="10"/>
  <c r="G571" i="9"/>
  <c r="G571" i="11"/>
  <c r="G565" i="8"/>
  <c r="G565" i="7"/>
  <c r="G564" i="6"/>
  <c r="G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L570" i="9"/>
  <c r="M570" i="9"/>
  <c r="I569" i="9"/>
  <c r="C570" i="9"/>
  <c r="D570" i="9"/>
  <c r="L570" i="11"/>
  <c r="M570" i="11"/>
  <c r="I569" i="11"/>
  <c r="C570" i="11"/>
  <c r="D570" i="11"/>
  <c r="L570" i="12"/>
  <c r="D570" i="12" s="1"/>
  <c r="G570" i="12" s="1"/>
  <c r="M570" i="12"/>
  <c r="I569" i="12"/>
  <c r="C570" i="12"/>
  <c r="L564" i="8"/>
  <c r="M564" i="8"/>
  <c r="I564" i="8"/>
  <c r="C564" i="8"/>
  <c r="D564" i="8"/>
  <c r="L564" i="7"/>
  <c r="D564" i="7" s="1"/>
  <c r="M564" i="7"/>
  <c r="I564" i="7"/>
  <c r="C564" i="7"/>
  <c r="L563" i="6"/>
  <c r="D563" i="6" s="1"/>
  <c r="M563" i="6"/>
  <c r="I563" i="6"/>
  <c r="C563" i="6"/>
  <c r="L564" i="5"/>
  <c r="M564" i="5"/>
  <c r="I563" i="5"/>
  <c r="C564" i="5"/>
  <c r="D564" i="5"/>
  <c r="AC469" i="20" l="1"/>
  <c r="BB470" i="20"/>
  <c r="BD470" i="20"/>
  <c r="Y469" i="20"/>
  <c r="AX469" i="20"/>
  <c r="Z469" i="20"/>
  <c r="AV469" i="20"/>
  <c r="BA470" i="20" s="1"/>
  <c r="X469" i="20"/>
  <c r="W469" i="20"/>
  <c r="AD469" i="20"/>
  <c r="G571" i="10"/>
  <c r="G570" i="9"/>
  <c r="G570" i="11"/>
  <c r="G564" i="8"/>
  <c r="G564" i="7"/>
  <c r="G563" i="6"/>
  <c r="G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D563" i="7" s="1"/>
  <c r="M563" i="7"/>
  <c r="I563" i="7"/>
  <c r="C563" i="7"/>
  <c r="L562" i="6"/>
  <c r="D562" i="6" s="1"/>
  <c r="M562" i="6"/>
  <c r="I562" i="6"/>
  <c r="C562" i="6"/>
  <c r="L563" i="5"/>
  <c r="D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G570" i="10"/>
  <c r="G569" i="9"/>
  <c r="G569" i="11"/>
  <c r="G563" i="8"/>
  <c r="G563" i="7"/>
  <c r="G562" i="6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G569" i="10" l="1"/>
  <c r="G568" i="9"/>
  <c r="G568" i="11"/>
  <c r="G562" i="8"/>
  <c r="G562" i="7"/>
  <c r="G561" i="6"/>
  <c r="G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L567" i="9"/>
  <c r="M567" i="9"/>
  <c r="I566" i="9"/>
  <c r="C567" i="9"/>
  <c r="D567" i="9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L561" i="7"/>
  <c r="M561" i="7"/>
  <c r="C561" i="7"/>
  <c r="D561" i="7"/>
  <c r="L560" i="6"/>
  <c r="M560" i="6"/>
  <c r="C560" i="6"/>
  <c r="D560" i="6"/>
  <c r="L561" i="5"/>
  <c r="D561" i="5" s="1"/>
  <c r="M561" i="5"/>
  <c r="I559" i="5"/>
  <c r="C561" i="5"/>
  <c r="G568" i="10" l="1"/>
  <c r="G567" i="9"/>
  <c r="G567" i="11"/>
  <c r="G561" i="8"/>
  <c r="G561" i="7"/>
  <c r="G560" i="6"/>
  <c r="G561" i="5"/>
  <c r="I563" i="9"/>
  <c r="I564" i="9"/>
  <c r="I565" i="9"/>
  <c r="S467" i="20"/>
  <c r="T468" i="20" s="1"/>
  <c r="U467" i="20"/>
  <c r="AD467" i="20" s="1"/>
  <c r="V467" i="20"/>
  <c r="AC467" i="20" s="1"/>
  <c r="X467" i="20"/>
  <c r="AA467" i="20"/>
  <c r="AB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L566" i="9"/>
  <c r="M566" i="9"/>
  <c r="C566" i="9"/>
  <c r="D566" i="9"/>
  <c r="L566" i="11"/>
  <c r="M566" i="11"/>
  <c r="I565" i="11"/>
  <c r="C566" i="11"/>
  <c r="D566" i="1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D560" i="7" s="1"/>
  <c r="M560" i="7"/>
  <c r="C560" i="7"/>
  <c r="L559" i="6"/>
  <c r="M559" i="6"/>
  <c r="C559" i="6"/>
  <c r="D559" i="6"/>
  <c r="L560" i="5"/>
  <c r="D560" i="5" s="1"/>
  <c r="M560" i="5"/>
  <c r="C560" i="5"/>
  <c r="AX467" i="20" l="1"/>
  <c r="BB468" i="20"/>
  <c r="BD468" i="20"/>
  <c r="Z467" i="20"/>
  <c r="Y467" i="20"/>
  <c r="AV467" i="20"/>
  <c r="BA468" i="20" s="1"/>
  <c r="AE467" i="20"/>
  <c r="W467" i="20"/>
  <c r="G567" i="10"/>
  <c r="G566" i="9"/>
  <c r="G566" i="11"/>
  <c r="G560" i="7"/>
  <c r="G559" i="6"/>
  <c r="G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L565" i="9"/>
  <c r="M565" i="9"/>
  <c r="C565" i="9"/>
  <c r="D565" i="9"/>
  <c r="L565" i="11"/>
  <c r="M565" i="11"/>
  <c r="I564" i="11"/>
  <c r="C565" i="11"/>
  <c r="D565" i="1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M559" i="7"/>
  <c r="C559" i="7"/>
  <c r="L558" i="6"/>
  <c r="M558" i="6"/>
  <c r="C558" i="6"/>
  <c r="D558" i="6"/>
  <c r="L559" i="5"/>
  <c r="D559" i="5" s="1"/>
  <c r="M559" i="5"/>
  <c r="I556" i="5"/>
  <c r="C559" i="5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G566" i="10"/>
  <c r="G565" i="9"/>
  <c r="G565" i="11"/>
  <c r="G559" i="7"/>
  <c r="G558" i="6"/>
  <c r="G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L564" i="9"/>
  <c r="M564" i="9"/>
  <c r="I562" i="9"/>
  <c r="C564" i="9"/>
  <c r="D564" i="9"/>
  <c r="L564" i="11"/>
  <c r="M564" i="11"/>
  <c r="I562" i="11"/>
  <c r="C564" i="11"/>
  <c r="D564" i="11"/>
  <c r="L564" i="12"/>
  <c r="D564" i="12" s="1"/>
  <c r="G564" i="12" s="1"/>
  <c r="M564" i="12"/>
  <c r="I562" i="12"/>
  <c r="C564" i="12"/>
  <c r="L558" i="8"/>
  <c r="M558" i="8"/>
  <c r="I556" i="8"/>
  <c r="C558" i="8"/>
  <c r="D558" i="8"/>
  <c r="L558" i="7"/>
  <c r="D558" i="7" s="1"/>
  <c r="M558" i="7"/>
  <c r="I556" i="7"/>
  <c r="C558" i="7"/>
  <c r="L557" i="6"/>
  <c r="D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G565" i="10"/>
  <c r="G564" i="9"/>
  <c r="G564" i="11"/>
  <c r="G558" i="8"/>
  <c r="G558" i="7"/>
  <c r="G557" i="6"/>
  <c r="G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G564" i="10" l="1"/>
  <c r="G563" i="9"/>
  <c r="G563" i="11"/>
  <c r="G557" i="8"/>
  <c r="G557" i="7"/>
  <c r="G556" i="6"/>
  <c r="G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L562" i="9"/>
  <c r="M562" i="9"/>
  <c r="I561" i="9"/>
  <c r="C562" i="9"/>
  <c r="D562" i="9"/>
  <c r="L562" i="11"/>
  <c r="M562" i="11"/>
  <c r="I561" i="11"/>
  <c r="C562" i="11"/>
  <c r="D562" i="11"/>
  <c r="L562" i="12"/>
  <c r="D562" i="12" s="1"/>
  <c r="G562" i="12" s="1"/>
  <c r="M562" i="12"/>
  <c r="I561" i="12"/>
  <c r="C562" i="12"/>
  <c r="L556" i="8"/>
  <c r="M556" i="8"/>
  <c r="C556" i="8"/>
  <c r="D556" i="8"/>
  <c r="L556" i="7"/>
  <c r="D556" i="7" s="1"/>
  <c r="M556" i="7"/>
  <c r="C556" i="7"/>
  <c r="L555" i="6"/>
  <c r="M555" i="6"/>
  <c r="C555" i="6"/>
  <c r="D555" i="6"/>
  <c r="L556" i="5"/>
  <c r="D556" i="5" s="1"/>
  <c r="M556" i="5"/>
  <c r="C556" i="5"/>
  <c r="G556" i="7" l="1"/>
  <c r="X463" i="20"/>
  <c r="W463" i="20"/>
  <c r="BD464" i="20"/>
  <c r="BB464" i="20"/>
  <c r="AV463" i="20"/>
  <c r="BA464" i="20" s="1"/>
  <c r="AC463" i="20"/>
  <c r="AB463" i="20"/>
  <c r="AX463" i="20"/>
  <c r="Z463" i="20"/>
  <c r="G563" i="10"/>
  <c r="G562" i="9"/>
  <c r="G562" i="11"/>
  <c r="G556" i="8"/>
  <c r="G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L561" i="9"/>
  <c r="M561" i="9"/>
  <c r="I560" i="9"/>
  <c r="C561" i="9"/>
  <c r="D561" i="9"/>
  <c r="L561" i="11"/>
  <c r="M561" i="11"/>
  <c r="I560" i="11"/>
  <c r="C561" i="11"/>
  <c r="D561" i="11"/>
  <c r="L561" i="12"/>
  <c r="M561" i="12"/>
  <c r="I560" i="12"/>
  <c r="C561" i="12"/>
  <c r="D561" i="12"/>
  <c r="G561" i="12" s="1"/>
  <c r="L555" i="8"/>
  <c r="M555" i="8"/>
  <c r="I555" i="8"/>
  <c r="C555" i="8"/>
  <c r="D555" i="8"/>
  <c r="L555" i="7"/>
  <c r="D555" i="7" s="1"/>
  <c r="M555" i="7"/>
  <c r="I555" i="7"/>
  <c r="C555" i="7"/>
  <c r="L554" i="6"/>
  <c r="M554" i="6"/>
  <c r="I554" i="6"/>
  <c r="C554" i="6"/>
  <c r="D554" i="6"/>
  <c r="L555" i="5"/>
  <c r="D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G562" i="10"/>
  <c r="G561" i="9"/>
  <c r="G561" i="11"/>
  <c r="G555" i="8"/>
  <c r="G555" i="7"/>
  <c r="G554" i="6"/>
  <c r="G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L560" i="9"/>
  <c r="M560" i="9"/>
  <c r="I559" i="9"/>
  <c r="C560" i="9"/>
  <c r="D560" i="9"/>
  <c r="L560" i="11"/>
  <c r="M560" i="11"/>
  <c r="I559" i="11"/>
  <c r="C560" i="11"/>
  <c r="D560" i="11"/>
  <c r="L560" i="12"/>
  <c r="D560" i="12" s="1"/>
  <c r="G560" i="12" s="1"/>
  <c r="M560" i="12"/>
  <c r="I559" i="12"/>
  <c r="C560" i="12"/>
  <c r="L554" i="8"/>
  <c r="M554" i="8"/>
  <c r="I554" i="8"/>
  <c r="C554" i="8"/>
  <c r="D554" i="8"/>
  <c r="L554" i="7"/>
  <c r="D554" i="7" s="1"/>
  <c r="M554" i="7"/>
  <c r="I554" i="7"/>
  <c r="C554" i="7"/>
  <c r="L553" i="6"/>
  <c r="M553" i="6"/>
  <c r="I553" i="6"/>
  <c r="C553" i="6"/>
  <c r="D553" i="6"/>
  <c r="L554" i="5"/>
  <c r="D554" i="5" s="1"/>
  <c r="M554" i="5"/>
  <c r="I553" i="5"/>
  <c r="C554" i="5"/>
  <c r="BB462" i="20" l="1"/>
  <c r="BD462" i="20"/>
  <c r="AX461" i="20"/>
  <c r="Z461" i="20"/>
  <c r="AV461" i="20"/>
  <c r="BA462" i="20" s="1"/>
  <c r="X461" i="20"/>
  <c r="W461" i="20"/>
  <c r="AD461" i="20"/>
  <c r="G561" i="10"/>
  <c r="G560" i="9"/>
  <c r="G560" i="11"/>
  <c r="G554" i="8"/>
  <c r="G554" i="7"/>
  <c r="G553" i="6"/>
  <c r="G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L559" i="12"/>
  <c r="D559" i="12" s="1"/>
  <c r="G559" i="12" s="1"/>
  <c r="M559" i="12"/>
  <c r="I558" i="12"/>
  <c r="C559" i="12"/>
  <c r="L553" i="8"/>
  <c r="M553" i="8"/>
  <c r="I553" i="8"/>
  <c r="C553" i="8"/>
  <c r="D553" i="8"/>
  <c r="L553" i="7"/>
  <c r="D553" i="7" s="1"/>
  <c r="M553" i="7"/>
  <c r="I553" i="7"/>
  <c r="C553" i="7"/>
  <c r="L552" i="6"/>
  <c r="M552" i="6"/>
  <c r="I552" i="6"/>
  <c r="C552" i="6"/>
  <c r="D552" i="6"/>
  <c r="L553" i="5"/>
  <c r="M553" i="5"/>
  <c r="I552" i="5"/>
  <c r="C553" i="5"/>
  <c r="D553" i="5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G560" i="10"/>
  <c r="G559" i="9"/>
  <c r="G559" i="11"/>
  <c r="G553" i="8"/>
  <c r="G553" i="7"/>
  <c r="G552" i="6"/>
  <c r="G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G558" i="9"/>
  <c r="G558" i="11"/>
  <c r="G552" i="8"/>
  <c r="G552" i="7"/>
  <c r="G551" i="6"/>
  <c r="G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L557" i="9"/>
  <c r="M557" i="9"/>
  <c r="I556" i="9"/>
  <c r="C557" i="9"/>
  <c r="D557" i="9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G557" i="9"/>
  <c r="G557" i="11"/>
  <c r="G551" i="7"/>
  <c r="G550" i="6"/>
  <c r="G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L550" i="7"/>
  <c r="D550" i="7" s="1"/>
  <c r="M550" i="7"/>
  <c r="I550" i="7"/>
  <c r="C550" i="7"/>
  <c r="L549" i="6"/>
  <c r="M549" i="6"/>
  <c r="I549" i="6"/>
  <c r="C549" i="6"/>
  <c r="D549" i="6"/>
  <c r="L550" i="5"/>
  <c r="D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G557" i="10"/>
  <c r="G556" i="9"/>
  <c r="G556" i="11"/>
  <c r="G550" i="8"/>
  <c r="G550" i="7"/>
  <c r="G549" i="6"/>
  <c r="G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L555" i="9"/>
  <c r="M555" i="9"/>
  <c r="I554" i="9"/>
  <c r="C555" i="9"/>
  <c r="D555" i="9"/>
  <c r="L555" i="11"/>
  <c r="M555" i="11"/>
  <c r="C555" i="11"/>
  <c r="D555" i="11"/>
  <c r="L555" i="12"/>
  <c r="D555" i="12" s="1"/>
  <c r="G555" i="12" s="1"/>
  <c r="M555" i="12"/>
  <c r="I554" i="12"/>
  <c r="C555" i="12"/>
  <c r="L549" i="8"/>
  <c r="M549" i="8"/>
  <c r="I549" i="8"/>
  <c r="C549" i="8"/>
  <c r="D549" i="8"/>
  <c r="L549" i="7"/>
  <c r="D549" i="7" s="1"/>
  <c r="M549" i="7"/>
  <c r="I549" i="7"/>
  <c r="C549" i="7"/>
  <c r="L548" i="6"/>
  <c r="D548" i="6" s="1"/>
  <c r="M548" i="6"/>
  <c r="I548" i="6"/>
  <c r="C548" i="6"/>
  <c r="L549" i="5"/>
  <c r="M549" i="5"/>
  <c r="I548" i="5"/>
  <c r="C549" i="5"/>
  <c r="D549" i="5"/>
  <c r="AE456" i="20" l="1"/>
  <c r="BD457" i="20"/>
  <c r="BB457" i="20"/>
  <c r="AB456" i="20"/>
  <c r="AX456" i="20"/>
  <c r="Z456" i="20"/>
  <c r="AV456" i="20"/>
  <c r="BA457" i="20" s="1"/>
  <c r="X456" i="20"/>
  <c r="W456" i="20"/>
  <c r="G556" i="10"/>
  <c r="G555" i="9"/>
  <c r="G555" i="11"/>
  <c r="G549" i="8"/>
  <c r="G549" i="7"/>
  <c r="G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L554" i="9"/>
  <c r="M554" i="9"/>
  <c r="I553" i="9"/>
  <c r="C554" i="9"/>
  <c r="D554" i="9"/>
  <c r="L554" i="11"/>
  <c r="M554" i="11"/>
  <c r="I553" i="11"/>
  <c r="C554" i="11"/>
  <c r="D554" i="11"/>
  <c r="L554" i="12"/>
  <c r="D554" i="12" s="1"/>
  <c r="G554" i="12" s="1"/>
  <c r="M554" i="12"/>
  <c r="I553" i="12"/>
  <c r="C554" i="12"/>
  <c r="L548" i="8"/>
  <c r="M548" i="8"/>
  <c r="I548" i="8"/>
  <c r="C548" i="8"/>
  <c r="D548" i="8"/>
  <c r="L548" i="7"/>
  <c r="D548" i="7" s="1"/>
  <c r="M548" i="7"/>
  <c r="I548" i="7"/>
  <c r="C548" i="7"/>
  <c r="L547" i="6"/>
  <c r="M547" i="6"/>
  <c r="I547" i="6"/>
  <c r="C547" i="6"/>
  <c r="D547" i="6"/>
  <c r="L548" i="5"/>
  <c r="D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G555" i="10"/>
  <c r="G554" i="9"/>
  <c r="G554" i="11"/>
  <c r="G548" i="8"/>
  <c r="G548" i="7"/>
  <c r="G547" i="6"/>
  <c r="G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G554" i="10" l="1"/>
  <c r="G553" i="9"/>
  <c r="G553" i="11"/>
  <c r="G547" i="8"/>
  <c r="G547" i="7"/>
  <c r="G546" i="6"/>
  <c r="G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L552" i="11"/>
  <c r="M552" i="11"/>
  <c r="I551" i="11"/>
  <c r="C552" i="11"/>
  <c r="D552" i="1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D546" i="7" s="1"/>
  <c r="M546" i="7"/>
  <c r="I546" i="7"/>
  <c r="C546" i="7"/>
  <c r="L545" i="6"/>
  <c r="D545" i="6" s="1"/>
  <c r="M545" i="6"/>
  <c r="I545" i="6"/>
  <c r="C545" i="6"/>
  <c r="L546" i="5"/>
  <c r="D546" i="5" s="1"/>
  <c r="M546" i="5"/>
  <c r="I545" i="5"/>
  <c r="C546" i="5"/>
  <c r="AX453" i="20" l="1"/>
  <c r="Z453" i="20"/>
  <c r="AV453" i="20"/>
  <c r="BA454" i="20" s="1"/>
  <c r="Y453" i="20"/>
  <c r="AE453" i="20"/>
  <c r="AD453" i="20"/>
  <c r="BD454" i="20"/>
  <c r="BB454" i="20"/>
  <c r="W453" i="20"/>
  <c r="G553" i="10"/>
  <c r="G552" i="9"/>
  <c r="G552" i="11"/>
  <c r="G546" i="7"/>
  <c r="G545" i="6"/>
  <c r="G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L551" i="9"/>
  <c r="M551" i="9"/>
  <c r="I550" i="9"/>
  <c r="C551" i="9"/>
  <c r="D551" i="9"/>
  <c r="L551" i="11"/>
  <c r="M551" i="11"/>
  <c r="I550" i="11"/>
  <c r="C551" i="11"/>
  <c r="D551" i="11"/>
  <c r="L551" i="12"/>
  <c r="D551" i="12" s="1"/>
  <c r="G551" i="12" s="1"/>
  <c r="M551" i="12"/>
  <c r="I550" i="12"/>
  <c r="C551" i="12"/>
  <c r="L545" i="8"/>
  <c r="D545" i="8" s="1"/>
  <c r="M545" i="8"/>
  <c r="I545" i="8"/>
  <c r="C545" i="8"/>
  <c r="L545" i="7"/>
  <c r="M545" i="7"/>
  <c r="I545" i="7"/>
  <c r="C545" i="7"/>
  <c r="D545" i="7"/>
  <c r="L544" i="6"/>
  <c r="D544" i="6" s="1"/>
  <c r="M544" i="6"/>
  <c r="I544" i="6"/>
  <c r="C544" i="6"/>
  <c r="L545" i="5"/>
  <c r="D545" i="5" s="1"/>
  <c r="M545" i="5"/>
  <c r="I544" i="5"/>
  <c r="C545" i="5"/>
  <c r="Y452" i="20" l="1"/>
  <c r="BD453" i="20"/>
  <c r="BB453" i="20"/>
  <c r="AC452" i="20"/>
  <c r="AX452" i="20"/>
  <c r="Z452" i="20"/>
  <c r="AV452" i="20"/>
  <c r="BA453" i="20" s="1"/>
  <c r="X452" i="20"/>
  <c r="W452" i="20"/>
  <c r="AD452" i="20"/>
  <c r="G552" i="10"/>
  <c r="G551" i="9"/>
  <c r="G551" i="11"/>
  <c r="G545" i="8"/>
  <c r="G545" i="7"/>
  <c r="G544" i="6"/>
  <c r="G545" i="5"/>
  <c r="S451" i="20"/>
  <c r="T452" i="20" s="1"/>
  <c r="U451" i="20"/>
  <c r="X451" i="20" s="1"/>
  <c r="V451" i="20"/>
  <c r="Y451" i="20" s="1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L550" i="9"/>
  <c r="M550" i="9"/>
  <c r="I549" i="9"/>
  <c r="C550" i="9"/>
  <c r="D550" i="9"/>
  <c r="L550" i="11"/>
  <c r="M550" i="11"/>
  <c r="I549" i="11"/>
  <c r="C550" i="11"/>
  <c r="D550" i="11"/>
  <c r="L550" i="12"/>
  <c r="D550" i="12" s="1"/>
  <c r="G550" i="12" s="1"/>
  <c r="M550" i="12"/>
  <c r="I549" i="12"/>
  <c r="C550" i="12"/>
  <c r="L544" i="8"/>
  <c r="M544" i="8"/>
  <c r="I544" i="8"/>
  <c r="C544" i="8"/>
  <c r="D544" i="8"/>
  <c r="L544" i="7"/>
  <c r="D544" i="7" s="1"/>
  <c r="M544" i="7"/>
  <c r="I544" i="7"/>
  <c r="C544" i="7"/>
  <c r="L543" i="6"/>
  <c r="M543" i="6"/>
  <c r="I543" i="6"/>
  <c r="C543" i="6"/>
  <c r="D543" i="6"/>
  <c r="L544" i="5"/>
  <c r="D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G551" i="10"/>
  <c r="G550" i="9"/>
  <c r="G550" i="11"/>
  <c r="G544" i="8"/>
  <c r="G544" i="7"/>
  <c r="G543" i="6"/>
  <c r="G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L549" i="9"/>
  <c r="M549" i="9"/>
  <c r="I548" i="9"/>
  <c r="C549" i="9"/>
  <c r="D549" i="9"/>
  <c r="L549" i="11"/>
  <c r="M549" i="11"/>
  <c r="I548" i="11"/>
  <c r="C549" i="11"/>
  <c r="D549" i="11"/>
  <c r="L549" i="12"/>
  <c r="M549" i="12"/>
  <c r="I548" i="12"/>
  <c r="C549" i="12"/>
  <c r="D549" i="12"/>
  <c r="G549" i="12" s="1"/>
  <c r="L543" i="8"/>
  <c r="D543" i="8" s="1"/>
  <c r="M543" i="8"/>
  <c r="I543" i="8"/>
  <c r="C543" i="8"/>
  <c r="L543" i="7"/>
  <c r="M543" i="7"/>
  <c r="I543" i="7"/>
  <c r="C543" i="7"/>
  <c r="D543" i="7"/>
  <c r="L542" i="6"/>
  <c r="D542" i="6" s="1"/>
  <c r="M542" i="6"/>
  <c r="I542" i="6"/>
  <c r="C542" i="6"/>
  <c r="L543" i="5"/>
  <c r="D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G549" i="9"/>
  <c r="G549" i="11"/>
  <c r="G543" i="8"/>
  <c r="G543" i="7"/>
  <c r="G542" i="6"/>
  <c r="G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G549" i="10"/>
  <c r="G548" i="9"/>
  <c r="G548" i="11"/>
  <c r="G542" i="8"/>
  <c r="G542" i="7"/>
  <c r="G541" i="6"/>
  <c r="G542" i="5"/>
  <c r="AX449" i="20"/>
  <c r="Z449" i="20"/>
  <c r="AV449" i="20"/>
  <c r="BA450" i="20" s="1"/>
  <c r="X449" i="20"/>
  <c r="W449" i="20"/>
  <c r="AD449" i="20"/>
  <c r="S448" i="20"/>
  <c r="T449" i="20" s="1"/>
  <c r="U448" i="20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L547" i="9"/>
  <c r="M547" i="9"/>
  <c r="I546" i="9"/>
  <c r="C547" i="9"/>
  <c r="D547" i="9"/>
  <c r="L547" i="11"/>
  <c r="M547" i="11"/>
  <c r="I546" i="11"/>
  <c r="C547" i="11"/>
  <c r="D547" i="1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M540" i="6"/>
  <c r="I540" i="6"/>
  <c r="C540" i="6"/>
  <c r="L541" i="5"/>
  <c r="D541" i="5" s="1"/>
  <c r="M541" i="5"/>
  <c r="I540" i="5"/>
  <c r="C541" i="5"/>
  <c r="AX448" i="20" l="1"/>
  <c r="AD448" i="20"/>
  <c r="AB448" i="20"/>
  <c r="Z448" i="20"/>
  <c r="X448" i="20"/>
  <c r="AV448" i="20"/>
  <c r="BA449" i="20" s="1"/>
  <c r="W448" i="20"/>
  <c r="BD449" i="20"/>
  <c r="BB449" i="20"/>
  <c r="G548" i="10"/>
  <c r="G547" i="9"/>
  <c r="G547" i="11"/>
  <c r="G541" i="8"/>
  <c r="G541" i="7"/>
  <c r="G540" i="6"/>
  <c r="G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D540" i="7" s="1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G547" i="10" l="1"/>
  <c r="G546" i="9"/>
  <c r="G546" i="11"/>
  <c r="G540" i="8"/>
  <c r="G540" i="7"/>
  <c r="G539" i="6"/>
  <c r="G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D539" i="5" s="1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D545" i="9"/>
  <c r="D545" i="11"/>
  <c r="D539" i="8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G546" i="10"/>
  <c r="G545" i="9"/>
  <c r="G545" i="11"/>
  <c r="G539" i="8"/>
  <c r="G539" i="7"/>
  <c r="G538" i="6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D538" i="5"/>
  <c r="BB446" i="20" l="1"/>
  <c r="BD446" i="20"/>
  <c r="AC445" i="20"/>
  <c r="Y445" i="20"/>
  <c r="G545" i="10"/>
  <c r="G544" i="9"/>
  <c r="G544" i="11"/>
  <c r="G538" i="8"/>
  <c r="G538" i="7"/>
  <c r="G537" i="6"/>
  <c r="G538" i="5"/>
  <c r="AX445" i="20"/>
  <c r="Z445" i="20"/>
  <c r="AV445" i="20"/>
  <c r="BA446" i="20" s="1"/>
  <c r="X445" i="20"/>
  <c r="W445" i="20"/>
  <c r="AD445" i="20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G544" i="10"/>
  <c r="G543" i="9"/>
  <c r="G543" i="11"/>
  <c r="G537" i="8"/>
  <c r="G537" i="7"/>
  <c r="G536" i="6"/>
  <c r="G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L542" i="9"/>
  <c r="M542" i="9"/>
  <c r="I541" i="9"/>
  <c r="C542" i="9"/>
  <c r="D542" i="9"/>
  <c r="L542" i="11"/>
  <c r="M542" i="11"/>
  <c r="I541" i="11"/>
  <c r="C542" i="11"/>
  <c r="D542" i="11"/>
  <c r="G542" i="11" s="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D535" i="6" s="1"/>
  <c r="M535" i="6"/>
  <c r="I535" i="6"/>
  <c r="C535" i="6"/>
  <c r="L536" i="5"/>
  <c r="D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G543" i="10"/>
  <c r="G542" i="9"/>
  <c r="G535" i="6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L541" i="9"/>
  <c r="M541" i="9"/>
  <c r="I540" i="9"/>
  <c r="C541" i="9"/>
  <c r="D541" i="9"/>
  <c r="L541" i="11"/>
  <c r="M541" i="11"/>
  <c r="I540" i="11"/>
  <c r="C541" i="11"/>
  <c r="D541" i="11"/>
  <c r="L541" i="12"/>
  <c r="M541" i="12"/>
  <c r="I540" i="12"/>
  <c r="C541" i="12"/>
  <c r="D541" i="12"/>
  <c r="G541" i="12" s="1"/>
  <c r="L535" i="8"/>
  <c r="M535" i="8"/>
  <c r="I535" i="8"/>
  <c r="C535" i="8"/>
  <c r="D535" i="8"/>
  <c r="L535" i="7"/>
  <c r="M535" i="7"/>
  <c r="I535" i="7"/>
  <c r="C535" i="7"/>
  <c r="D535" i="7"/>
  <c r="L534" i="6"/>
  <c r="M534" i="6"/>
  <c r="I534" i="6"/>
  <c r="C534" i="6"/>
  <c r="D534" i="6"/>
  <c r="L535" i="5"/>
  <c r="D535" i="5" s="1"/>
  <c r="M535" i="5"/>
  <c r="I534" i="5"/>
  <c r="C535" i="5"/>
  <c r="AV442" i="20" l="1"/>
  <c r="BA443" i="20" s="1"/>
  <c r="AD442" i="20"/>
  <c r="W442" i="20"/>
  <c r="AX442" i="20"/>
  <c r="AB442" i="20"/>
  <c r="BB443" i="20"/>
  <c r="BD443" i="20"/>
  <c r="X442" i="20"/>
  <c r="G542" i="10"/>
  <c r="G541" i="9"/>
  <c r="G541" i="11"/>
  <c r="G535" i="8"/>
  <c r="G535" i="7"/>
  <c r="G534" i="6"/>
  <c r="G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L534" i="7"/>
  <c r="D534" i="7" s="1"/>
  <c r="G534" i="7" s="1"/>
  <c r="M534" i="7"/>
  <c r="I534" i="7"/>
  <c r="C534" i="7"/>
  <c r="L533" i="6"/>
  <c r="D533" i="6" s="1"/>
  <c r="M533" i="6"/>
  <c r="I533" i="6"/>
  <c r="C533" i="6"/>
  <c r="L534" i="5"/>
  <c r="D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G541" i="10"/>
  <c r="G540" i="11"/>
  <c r="G534" i="8"/>
  <c r="G533" i="6"/>
  <c r="G534" i="5"/>
  <c r="D540" i="9"/>
  <c r="G540" i="9" l="1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L539" i="11"/>
  <c r="M539" i="11"/>
  <c r="I538" i="11"/>
  <c r="C539" i="11"/>
  <c r="D539" i="11"/>
  <c r="L539" i="12"/>
  <c r="D539" i="12" s="1"/>
  <c r="G539" i="12" s="1"/>
  <c r="M539" i="12"/>
  <c r="I538" i="12"/>
  <c r="C539" i="12"/>
  <c r="L533" i="8"/>
  <c r="M533" i="8"/>
  <c r="I533" i="8"/>
  <c r="C533" i="8"/>
  <c r="D533" i="8"/>
  <c r="L533" i="7"/>
  <c r="D533" i="7" s="1"/>
  <c r="M533" i="7"/>
  <c r="I533" i="7"/>
  <c r="C533" i="7"/>
  <c r="L532" i="6"/>
  <c r="D532" i="6" s="1"/>
  <c r="M532" i="6"/>
  <c r="I532" i="6"/>
  <c r="C532" i="6"/>
  <c r="L533" i="5"/>
  <c r="M533" i="5"/>
  <c r="I532" i="5"/>
  <c r="C533" i="5"/>
  <c r="D533" i="5"/>
  <c r="AE439" i="20" l="1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G540" i="10"/>
  <c r="G539" i="9"/>
  <c r="G539" i="11"/>
  <c r="G533" i="8"/>
  <c r="G533" i="7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G539" i="10" l="1"/>
  <c r="G538" i="9"/>
  <c r="G538" i="11"/>
  <c r="G532" i="8"/>
  <c r="G532" i="7"/>
  <c r="G531" i="6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L537" i="9"/>
  <c r="M537" i="9"/>
  <c r="C537" i="9"/>
  <c r="D537" i="9"/>
  <c r="L537" i="11"/>
  <c r="M537" i="11"/>
  <c r="I536" i="11"/>
  <c r="C537" i="11"/>
  <c r="D537" i="11"/>
  <c r="L537" i="12"/>
  <c r="M537" i="12"/>
  <c r="I536" i="12"/>
  <c r="C537" i="12"/>
  <c r="D537" i="12"/>
  <c r="G537" i="12" s="1"/>
  <c r="L531" i="8"/>
  <c r="D531" i="8" s="1"/>
  <c r="M531" i="8"/>
  <c r="C531" i="8"/>
  <c r="L531" i="7"/>
  <c r="M531" i="7"/>
  <c r="C531" i="7"/>
  <c r="D531" i="7"/>
  <c r="G531" i="7" s="1"/>
  <c r="L530" i="6"/>
  <c r="D530" i="6" s="1"/>
  <c r="M530" i="6"/>
  <c r="C530" i="6"/>
  <c r="L531" i="5"/>
  <c r="M531" i="5"/>
  <c r="I530" i="5"/>
  <c r="C531" i="5"/>
  <c r="D531" i="5"/>
  <c r="G538" i="10" l="1"/>
  <c r="G537" i="9"/>
  <c r="G537" i="11"/>
  <c r="G531" i="8"/>
  <c r="G530" i="6"/>
  <c r="G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L530" i="7"/>
  <c r="D530" i="7" s="1"/>
  <c r="M530" i="7"/>
  <c r="I525" i="7"/>
  <c r="C530" i="7"/>
  <c r="L529" i="6"/>
  <c r="M529" i="6"/>
  <c r="I524" i="6"/>
  <c r="C529" i="6"/>
  <c r="D529" i="6"/>
  <c r="L530" i="5"/>
  <c r="D530" i="5" s="1"/>
  <c r="M530" i="5"/>
  <c r="I529" i="5"/>
  <c r="C530" i="5"/>
  <c r="G537" i="10" l="1"/>
  <c r="G536" i="9"/>
  <c r="G536" i="11"/>
  <c r="G530" i="8"/>
  <c r="G530" i="7"/>
  <c r="G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L529" i="7"/>
  <c r="D529" i="7" s="1"/>
  <c r="M529" i="7"/>
  <c r="C529" i="7"/>
  <c r="L528" i="6"/>
  <c r="M528" i="6"/>
  <c r="C528" i="6"/>
  <c r="D528" i="6"/>
  <c r="L529" i="5"/>
  <c r="D529" i="5" s="1"/>
  <c r="M529" i="5"/>
  <c r="I526" i="5"/>
  <c r="C529" i="5"/>
  <c r="G536" i="10" l="1"/>
  <c r="G529" i="8"/>
  <c r="G529" i="7"/>
  <c r="G528" i="6"/>
  <c r="G529" i="5"/>
  <c r="B391" i="25"/>
  <c r="D391" i="25"/>
  <c r="M391" i="25"/>
  <c r="K391" i="25"/>
  <c r="I391" i="25"/>
  <c r="L535" i="10"/>
  <c r="M535" i="10"/>
  <c r="C535" i="10"/>
  <c r="D535" i="10"/>
  <c r="L534" i="9"/>
  <c r="M534" i="9"/>
  <c r="C534" i="9"/>
  <c r="D534" i="9"/>
  <c r="L534" i="11"/>
  <c r="M534" i="11"/>
  <c r="C534" i="11"/>
  <c r="D534" i="11"/>
  <c r="L534" i="12"/>
  <c r="D534" i="12" s="1"/>
  <c r="G534" i="12" s="1"/>
  <c r="M534" i="12"/>
  <c r="C534" i="12"/>
  <c r="L528" i="8"/>
  <c r="M528" i="8"/>
  <c r="C528" i="8"/>
  <c r="D528" i="8"/>
  <c r="L528" i="7"/>
  <c r="D528" i="7" s="1"/>
  <c r="G528" i="7" s="1"/>
  <c r="M528" i="7"/>
  <c r="C528" i="7"/>
  <c r="L527" i="6"/>
  <c r="M527" i="6"/>
  <c r="C527" i="6"/>
  <c r="D527" i="6"/>
  <c r="L528" i="5"/>
  <c r="D528" i="5" s="1"/>
  <c r="M528" i="5"/>
  <c r="I525" i="5"/>
  <c r="C528" i="5"/>
  <c r="G535" i="10" l="1"/>
  <c r="G534" i="9"/>
  <c r="G534" i="11"/>
  <c r="G528" i="8"/>
  <c r="G527" i="6"/>
  <c r="G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G534" i="10" l="1"/>
  <c r="G533" i="9"/>
  <c r="G533" i="11"/>
  <c r="G527" i="8"/>
  <c r="G527" i="7"/>
  <c r="G526" i="6"/>
  <c r="G527" i="5"/>
  <c r="B389" i="25"/>
  <c r="D389" i="25"/>
  <c r="M389" i="25"/>
  <c r="K389" i="25"/>
  <c r="I389" i="25"/>
  <c r="L533" i="10"/>
  <c r="M533" i="10"/>
  <c r="I532" i="10"/>
  <c r="C533" i="10"/>
  <c r="D533" i="10"/>
  <c r="L532" i="9"/>
  <c r="M532" i="9"/>
  <c r="I531" i="9"/>
  <c r="C532" i="9"/>
  <c r="D532" i="9"/>
  <c r="L532" i="11"/>
  <c r="M532" i="11"/>
  <c r="I531" i="11"/>
  <c r="C532" i="11"/>
  <c r="D532" i="11"/>
  <c r="L532" i="12"/>
  <c r="M532" i="12"/>
  <c r="I531" i="12"/>
  <c r="C532" i="12"/>
  <c r="D532" i="12"/>
  <c r="G532" i="12" s="1"/>
  <c r="L526" i="8"/>
  <c r="D526" i="8" s="1"/>
  <c r="M526" i="8"/>
  <c r="C526" i="8"/>
  <c r="L526" i="7"/>
  <c r="M526" i="7"/>
  <c r="C526" i="7"/>
  <c r="D526" i="7"/>
  <c r="L525" i="6"/>
  <c r="M525" i="6"/>
  <c r="C525" i="6"/>
  <c r="D525" i="6"/>
  <c r="L526" i="5"/>
  <c r="D526" i="5" s="1"/>
  <c r="M526" i="5"/>
  <c r="C526" i="5"/>
  <c r="G533" i="10" l="1"/>
  <c r="G532" i="9"/>
  <c r="G532" i="11"/>
  <c r="G526" i="8"/>
  <c r="G526" i="7"/>
  <c r="G525" i="6"/>
  <c r="G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L525" i="7"/>
  <c r="D525" i="7" s="1"/>
  <c r="M525" i="7"/>
  <c r="C525" i="7"/>
  <c r="L524" i="6"/>
  <c r="D524" i="6" s="1"/>
  <c r="M524" i="6"/>
  <c r="C524" i="6"/>
  <c r="L525" i="5"/>
  <c r="D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G532" i="10"/>
  <c r="G531" i="9"/>
  <c r="G531" i="11"/>
  <c r="G525" i="8"/>
  <c r="G525" i="7"/>
  <c r="G524" i="6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L530" i="9"/>
  <c r="M530" i="9"/>
  <c r="I529" i="9"/>
  <c r="C530" i="9"/>
  <c r="D530" i="9"/>
  <c r="L530" i="11"/>
  <c r="M530" i="11"/>
  <c r="I529" i="11"/>
  <c r="C530" i="11"/>
  <c r="D530" i="11"/>
  <c r="L530" i="12"/>
  <c r="D530" i="12" s="1"/>
  <c r="G530" i="12" s="1"/>
  <c r="M530" i="12"/>
  <c r="I529" i="12"/>
  <c r="C530" i="12"/>
  <c r="L524" i="8"/>
  <c r="M524" i="8"/>
  <c r="I524" i="8"/>
  <c r="C524" i="8"/>
  <c r="D524" i="8"/>
  <c r="L524" i="7"/>
  <c r="M524" i="7"/>
  <c r="I524" i="7"/>
  <c r="C524" i="7"/>
  <c r="D524" i="7"/>
  <c r="L523" i="6"/>
  <c r="D523" i="6" s="1"/>
  <c r="M523" i="6"/>
  <c r="I523" i="6"/>
  <c r="C523" i="6"/>
  <c r="L524" i="5"/>
  <c r="M524" i="5"/>
  <c r="I523" i="5"/>
  <c r="C524" i="5"/>
  <c r="D524" i="5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G531" i="10"/>
  <c r="G530" i="9"/>
  <c r="G530" i="11"/>
  <c r="G524" i="8"/>
  <c r="G524" i="7"/>
  <c r="G523" i="6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L529" i="9"/>
  <c r="M529" i="9"/>
  <c r="I528" i="9"/>
  <c r="C529" i="9"/>
  <c r="D529" i="9"/>
  <c r="L529" i="11"/>
  <c r="M529" i="11"/>
  <c r="I528" i="11"/>
  <c r="C529" i="11"/>
  <c r="D529" i="1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L522" i="6"/>
  <c r="D522" i="6" s="1"/>
  <c r="M522" i="6"/>
  <c r="I522" i="6"/>
  <c r="C522" i="6"/>
  <c r="L523" i="5"/>
  <c r="D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G530" i="10"/>
  <c r="G529" i="9"/>
  <c r="G529" i="11"/>
  <c r="G523" i="8"/>
  <c r="G523" i="7"/>
  <c r="G522" i="6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G529" i="10"/>
  <c r="G528" i="9"/>
  <c r="G528" i="11"/>
  <c r="G522" i="8"/>
  <c r="G522" i="7"/>
  <c r="G521" i="6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L527" i="9"/>
  <c r="M527" i="9"/>
  <c r="I526" i="9"/>
  <c r="C527" i="9"/>
  <c r="D527" i="9"/>
  <c r="L527" i="11"/>
  <c r="M527" i="11"/>
  <c r="I526" i="11"/>
  <c r="C527" i="11"/>
  <c r="D527" i="11"/>
  <c r="L527" i="12"/>
  <c r="M527" i="12"/>
  <c r="I526" i="12"/>
  <c r="C527" i="12"/>
  <c r="D527" i="12"/>
  <c r="G527" i="12" s="1"/>
  <c r="L521" i="8"/>
  <c r="D521" i="8" s="1"/>
  <c r="M521" i="8"/>
  <c r="I521" i="8"/>
  <c r="C521" i="8"/>
  <c r="L521" i="7"/>
  <c r="M521" i="7"/>
  <c r="I521" i="7"/>
  <c r="C521" i="7"/>
  <c r="D521" i="7"/>
  <c r="L520" i="6"/>
  <c r="D520" i="6" s="1"/>
  <c r="M520" i="6"/>
  <c r="I520" i="6"/>
  <c r="C520" i="6"/>
  <c r="L521" i="5"/>
  <c r="D521" i="5" s="1"/>
  <c r="M521" i="5"/>
  <c r="I520" i="5"/>
  <c r="C521" i="5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G527" i="9"/>
  <c r="G527" i="11"/>
  <c r="G521" i="8"/>
  <c r="G521" i="7"/>
  <c r="G520" i="6"/>
  <c r="G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L526" i="9"/>
  <c r="M526" i="9"/>
  <c r="I525" i="9"/>
  <c r="C526" i="9"/>
  <c r="D526" i="9"/>
  <c r="L526" i="11"/>
  <c r="M526" i="11"/>
  <c r="I525" i="11"/>
  <c r="C526" i="11"/>
  <c r="D526" i="1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M520" i="7"/>
  <c r="I520" i="7"/>
  <c r="C520" i="7"/>
  <c r="L519" i="6"/>
  <c r="M519" i="6"/>
  <c r="I519" i="6"/>
  <c r="C519" i="6"/>
  <c r="D519" i="6"/>
  <c r="L520" i="5"/>
  <c r="D520" i="5" s="1"/>
  <c r="M520" i="5"/>
  <c r="I519" i="5"/>
  <c r="C520" i="5"/>
  <c r="Y432" i="20" l="1"/>
  <c r="BB433" i="20"/>
  <c r="BD433" i="20"/>
  <c r="AX432" i="20"/>
  <c r="Z432" i="20"/>
  <c r="AV432" i="20"/>
  <c r="BA433" i="20" s="1"/>
  <c r="X432" i="20"/>
  <c r="W432" i="20"/>
  <c r="AD432" i="20"/>
  <c r="G527" i="10"/>
  <c r="G526" i="9"/>
  <c r="G526" i="11"/>
  <c r="G520" i="7"/>
  <c r="G519" i="6"/>
  <c r="G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L525" i="9"/>
  <c r="M525" i="9"/>
  <c r="I524" i="9"/>
  <c r="C525" i="9"/>
  <c r="D525" i="9"/>
  <c r="L525" i="11"/>
  <c r="M525" i="11"/>
  <c r="I524" i="11"/>
  <c r="C525" i="11"/>
  <c r="D525" i="11"/>
  <c r="L525" i="12"/>
  <c r="M525" i="12"/>
  <c r="I524" i="12"/>
  <c r="C525" i="12"/>
  <c r="D525" i="12"/>
  <c r="G525" i="12" s="1"/>
  <c r="L519" i="8"/>
  <c r="D519" i="8" s="1"/>
  <c r="M519" i="8"/>
  <c r="I519" i="8"/>
  <c r="C519" i="8"/>
  <c r="L519" i="7"/>
  <c r="M519" i="7"/>
  <c r="I519" i="7"/>
  <c r="C519" i="7"/>
  <c r="D519" i="7"/>
  <c r="L518" i="6"/>
  <c r="D518" i="6" s="1"/>
  <c r="M518" i="6"/>
  <c r="I518" i="6"/>
  <c r="C518" i="6"/>
  <c r="L519" i="5"/>
  <c r="D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G526" i="10"/>
  <c r="G525" i="9"/>
  <c r="G525" i="11"/>
  <c r="G519" i="8"/>
  <c r="G519" i="7"/>
  <c r="G518" i="6"/>
  <c r="G519" i="5"/>
  <c r="S430" i="20"/>
  <c r="T431" i="20" s="1"/>
  <c r="U430" i="20"/>
  <c r="AB430" i="20" s="1"/>
  <c r="V430" i="20"/>
  <c r="AE430" i="20" s="1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L524" i="9"/>
  <c r="M524" i="9"/>
  <c r="I523" i="9"/>
  <c r="C524" i="9"/>
  <c r="D524" i="9"/>
  <c r="L524" i="11"/>
  <c r="M524" i="11"/>
  <c r="I523" i="11"/>
  <c r="C524" i="11"/>
  <c r="D524" i="11"/>
  <c r="L524" i="12"/>
  <c r="D524" i="12" s="1"/>
  <c r="G524" i="12" s="1"/>
  <c r="M524" i="12"/>
  <c r="I523" i="12"/>
  <c r="C524" i="12"/>
  <c r="L518" i="8"/>
  <c r="D518" i="8" s="1"/>
  <c r="M518" i="8"/>
  <c r="I518" i="8"/>
  <c r="C518" i="8"/>
  <c r="L518" i="7"/>
  <c r="D518" i="7" s="1"/>
  <c r="M518" i="7"/>
  <c r="I518" i="7"/>
  <c r="C518" i="7"/>
  <c r="L517" i="6"/>
  <c r="D517" i="6" s="1"/>
  <c r="M517" i="6"/>
  <c r="I517" i="6"/>
  <c r="C517" i="6"/>
  <c r="L518" i="5"/>
  <c r="D518" i="5" s="1"/>
  <c r="M518" i="5"/>
  <c r="I517" i="5"/>
  <c r="C518" i="5"/>
  <c r="G518" i="8" l="1"/>
  <c r="Y430" i="20"/>
  <c r="BD431" i="20"/>
  <c r="BB431" i="20"/>
  <c r="AX430" i="20"/>
  <c r="Z430" i="20"/>
  <c r="AV430" i="20"/>
  <c r="BA431" i="20" s="1"/>
  <c r="W430" i="20"/>
  <c r="X430" i="20"/>
  <c r="AD430" i="20"/>
  <c r="G525" i="10"/>
  <c r="G524" i="9"/>
  <c r="G524" i="11"/>
  <c r="G518" i="7"/>
  <c r="G517" i="6"/>
  <c r="G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G523" i="9"/>
  <c r="G523" i="11"/>
  <c r="G517" i="8"/>
  <c r="G517" i="7"/>
  <c r="G516" i="6"/>
  <c r="G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G523" i="10"/>
  <c r="G522" i="9"/>
  <c r="G522" i="11"/>
  <c r="G516" i="8"/>
  <c r="G516" i="7"/>
  <c r="G515" i="6"/>
  <c r="G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L521" i="9"/>
  <c r="M521" i="9"/>
  <c r="I520" i="9"/>
  <c r="C521" i="9"/>
  <c r="D521" i="9"/>
  <c r="L521" i="11"/>
  <c r="M521" i="11"/>
  <c r="I520" i="11"/>
  <c r="C521" i="11"/>
  <c r="D521" i="11"/>
  <c r="L521" i="12"/>
  <c r="D521" i="12" s="1"/>
  <c r="G521" i="12" s="1"/>
  <c r="M521" i="12"/>
  <c r="I520" i="12"/>
  <c r="C521" i="12"/>
  <c r="L515" i="8"/>
  <c r="M515" i="8"/>
  <c r="I515" i="8"/>
  <c r="C515" i="8"/>
  <c r="D515" i="8"/>
  <c r="L515" i="7"/>
  <c r="M515" i="7"/>
  <c r="I515" i="7"/>
  <c r="C515" i="7"/>
  <c r="D515" i="7"/>
  <c r="L514" i="6"/>
  <c r="D514" i="6" s="1"/>
  <c r="M514" i="6"/>
  <c r="I514" i="6"/>
  <c r="C514" i="6"/>
  <c r="L515" i="5"/>
  <c r="M515" i="5"/>
  <c r="I514" i="5"/>
  <c r="C515" i="5"/>
  <c r="D515" i="5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G521" i="9"/>
  <c r="G521" i="11"/>
  <c r="G515" i="8"/>
  <c r="G515" i="7"/>
  <c r="G514" i="6"/>
  <c r="G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L520" i="9"/>
  <c r="M520" i="9"/>
  <c r="I519" i="9"/>
  <c r="C520" i="9"/>
  <c r="D520" i="9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AB426" i="20" l="1"/>
  <c r="BB427" i="20"/>
  <c r="BD427" i="20"/>
  <c r="AE426" i="20"/>
  <c r="W426" i="20"/>
  <c r="G521" i="10"/>
  <c r="G520" i="9"/>
  <c r="G520" i="11"/>
  <c r="G514" i="7"/>
  <c r="G513" i="6"/>
  <c r="G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L519" i="9"/>
  <c r="M519" i="9"/>
  <c r="I518" i="9"/>
  <c r="C519" i="9"/>
  <c r="D519" i="9"/>
  <c r="L519" i="11"/>
  <c r="M519" i="11"/>
  <c r="I518" i="11"/>
  <c r="C519" i="11"/>
  <c r="D519" i="11"/>
  <c r="L519" i="12"/>
  <c r="M519" i="12"/>
  <c r="I518" i="12"/>
  <c r="C519" i="12"/>
  <c r="D519" i="12"/>
  <c r="G519" i="12" s="1"/>
  <c r="L513" i="8"/>
  <c r="D513" i="8" s="1"/>
  <c r="M513" i="8"/>
  <c r="I513" i="8"/>
  <c r="C513" i="8"/>
  <c r="L513" i="7"/>
  <c r="D513" i="7" s="1"/>
  <c r="M513" i="7"/>
  <c r="I513" i="7"/>
  <c r="C513" i="7"/>
  <c r="L512" i="6"/>
  <c r="D512" i="6" s="1"/>
  <c r="M512" i="6"/>
  <c r="I512" i="6"/>
  <c r="C512" i="6"/>
  <c r="L513" i="5"/>
  <c r="M513" i="5"/>
  <c r="I512" i="5"/>
  <c r="C513" i="5"/>
  <c r="D513" i="5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G520" i="10"/>
  <c r="G519" i="9"/>
  <c r="G519" i="11"/>
  <c r="G513" i="8"/>
  <c r="G513" i="7"/>
  <c r="G512" i="6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G519" i="10" l="1"/>
  <c r="G518" i="9"/>
  <c r="G518" i="11"/>
  <c r="G512" i="8"/>
  <c r="G512" i="7"/>
  <c r="G511" i="6"/>
  <c r="G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L517" i="9"/>
  <c r="M517" i="9"/>
  <c r="I516" i="9"/>
  <c r="C517" i="9"/>
  <c r="D517" i="9"/>
  <c r="L517" i="11"/>
  <c r="M517" i="11"/>
  <c r="I516" i="11"/>
  <c r="C517" i="11"/>
  <c r="D517" i="11"/>
  <c r="L517" i="12"/>
  <c r="D517" i="12" s="1"/>
  <c r="G517" i="12" s="1"/>
  <c r="M517" i="12"/>
  <c r="I516" i="12"/>
  <c r="C517" i="12"/>
  <c r="L511" i="8"/>
  <c r="M511" i="8"/>
  <c r="I511" i="8"/>
  <c r="C511" i="8"/>
  <c r="D511" i="8"/>
  <c r="L511" i="7"/>
  <c r="D511" i="7" s="1"/>
  <c r="M511" i="7"/>
  <c r="C511" i="7"/>
  <c r="L510" i="6"/>
  <c r="M510" i="6"/>
  <c r="C510" i="6"/>
  <c r="D510" i="6"/>
  <c r="L511" i="5"/>
  <c r="D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G518" i="10"/>
  <c r="G517" i="9"/>
  <c r="G517" i="11"/>
  <c r="G511" i="8"/>
  <c r="G511" i="7"/>
  <c r="G510" i="6"/>
  <c r="G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L516" i="9"/>
  <c r="M516" i="9"/>
  <c r="I515" i="9"/>
  <c r="C516" i="9"/>
  <c r="D516" i="9"/>
  <c r="L516" i="11"/>
  <c r="M516" i="11"/>
  <c r="I515" i="11"/>
  <c r="C516" i="11"/>
  <c r="D516" i="11"/>
  <c r="L516" i="12"/>
  <c r="M516" i="12"/>
  <c r="I515" i="12"/>
  <c r="C516" i="12"/>
  <c r="D516" i="12"/>
  <c r="G516" i="12" s="1"/>
  <c r="L510" i="8"/>
  <c r="M510" i="8"/>
  <c r="I510" i="8"/>
  <c r="C510" i="8"/>
  <c r="D510" i="8"/>
  <c r="L510" i="7"/>
  <c r="D510" i="7" s="1"/>
  <c r="M510" i="7"/>
  <c r="I510" i="7"/>
  <c r="C510" i="7"/>
  <c r="L509" i="6"/>
  <c r="M509" i="6"/>
  <c r="I509" i="6"/>
  <c r="C509" i="6"/>
  <c r="D509" i="6"/>
  <c r="L510" i="5"/>
  <c r="D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G517" i="10"/>
  <c r="G516" i="9"/>
  <c r="G516" i="11"/>
  <c r="G510" i="8"/>
  <c r="G510" i="7"/>
  <c r="G509" i="6"/>
  <c r="G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L515" i="9"/>
  <c r="M515" i="9"/>
  <c r="I514" i="9"/>
  <c r="C515" i="9"/>
  <c r="D515" i="9"/>
  <c r="L515" i="11"/>
  <c r="M515" i="11"/>
  <c r="I514" i="11"/>
  <c r="C515" i="11"/>
  <c r="D515" i="11"/>
  <c r="L515" i="12"/>
  <c r="M515" i="12"/>
  <c r="I514" i="12"/>
  <c r="C515" i="12"/>
  <c r="D515" i="12"/>
  <c r="G515" i="12" s="1"/>
  <c r="L509" i="8"/>
  <c r="D509" i="8" s="1"/>
  <c r="M509" i="8"/>
  <c r="I509" i="8"/>
  <c r="C509" i="8"/>
  <c r="L509" i="7"/>
  <c r="M509" i="7"/>
  <c r="I509" i="7"/>
  <c r="C509" i="7"/>
  <c r="D509" i="7"/>
  <c r="L508" i="6"/>
  <c r="D508" i="6" s="1"/>
  <c r="M508" i="6"/>
  <c r="I508" i="6"/>
  <c r="C508" i="6"/>
  <c r="L509" i="5"/>
  <c r="D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G515" i="9"/>
  <c r="G515" i="11"/>
  <c r="G509" i="8"/>
  <c r="G509" i="7"/>
  <c r="G508" i="6"/>
  <c r="G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L514" i="9"/>
  <c r="M514" i="9"/>
  <c r="I513" i="9"/>
  <c r="C514" i="9"/>
  <c r="D514" i="9"/>
  <c r="L514" i="11"/>
  <c r="M514" i="11"/>
  <c r="I513" i="11"/>
  <c r="C514" i="11"/>
  <c r="D514" i="11"/>
  <c r="L514" i="12"/>
  <c r="D514" i="12" s="1"/>
  <c r="G514" i="12" s="1"/>
  <c r="M514" i="12"/>
  <c r="I513" i="12"/>
  <c r="C514" i="12"/>
  <c r="L508" i="8"/>
  <c r="M508" i="8"/>
  <c r="I508" i="8"/>
  <c r="C508" i="8"/>
  <c r="D508" i="8"/>
  <c r="L508" i="7"/>
  <c r="D508" i="7" s="1"/>
  <c r="M508" i="7"/>
  <c r="I508" i="7"/>
  <c r="C508" i="7"/>
  <c r="L507" i="6"/>
  <c r="M507" i="6"/>
  <c r="I507" i="6"/>
  <c r="C507" i="6"/>
  <c r="D507" i="6"/>
  <c r="L508" i="5"/>
  <c r="D508" i="5" s="1"/>
  <c r="M508" i="5"/>
  <c r="I507" i="5"/>
  <c r="C508" i="5"/>
  <c r="AD420" i="20" l="1"/>
  <c r="AB420" i="20"/>
  <c r="BB421" i="20"/>
  <c r="BD421" i="20"/>
  <c r="Z420" i="20"/>
  <c r="Y420" i="20"/>
  <c r="AE420" i="20"/>
  <c r="W420" i="20"/>
  <c r="G515" i="10"/>
  <c r="G514" i="9"/>
  <c r="G514" i="11"/>
  <c r="G508" i="8"/>
  <c r="G508" i="7"/>
  <c r="G507" i="6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G513" i="9"/>
  <c r="G513" i="11"/>
  <c r="G507" i="8"/>
  <c r="G507" i="7"/>
  <c r="G506" i="6"/>
  <c r="G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L512" i="9"/>
  <c r="M512" i="9"/>
  <c r="I511" i="9"/>
  <c r="C512" i="9"/>
  <c r="D512" i="9"/>
  <c r="L512" i="11"/>
  <c r="M512" i="11"/>
  <c r="I511" i="11"/>
  <c r="C512" i="11"/>
  <c r="D512" i="11"/>
  <c r="L512" i="12"/>
  <c r="D512" i="12" s="1"/>
  <c r="G512" i="12" s="1"/>
  <c r="M512" i="12"/>
  <c r="I511" i="12"/>
  <c r="C512" i="12"/>
  <c r="L506" i="8"/>
  <c r="D506" i="8" s="1"/>
  <c r="M506" i="8"/>
  <c r="I506" i="8"/>
  <c r="C506" i="8"/>
  <c r="L506" i="7"/>
  <c r="M506" i="7"/>
  <c r="I506" i="7"/>
  <c r="C506" i="7"/>
  <c r="D506" i="7"/>
  <c r="L505" i="6"/>
  <c r="D505" i="6" s="1"/>
  <c r="M505" i="6"/>
  <c r="I505" i="6"/>
  <c r="C505" i="6"/>
  <c r="L506" i="5"/>
  <c r="D506" i="5" s="1"/>
  <c r="M506" i="5"/>
  <c r="I505" i="5"/>
  <c r="C506" i="5"/>
  <c r="AE418" i="20" l="1"/>
  <c r="AB418" i="20"/>
  <c r="BD419" i="20"/>
  <c r="BB419" i="20"/>
  <c r="X418" i="20"/>
  <c r="G513" i="10"/>
  <c r="G512" i="9"/>
  <c r="G512" i="11"/>
  <c r="G506" i="8"/>
  <c r="G506" i="7"/>
  <c r="G505" i="6"/>
  <c r="G506" i="5"/>
  <c r="S417" i="20"/>
  <c r="T418" i="20" s="1"/>
  <c r="U417" i="20"/>
  <c r="AD417" i="20" s="1"/>
  <c r="V417" i="20"/>
  <c r="AC417" i="20" s="1"/>
  <c r="X417" i="20"/>
  <c r="AA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W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L511" i="9"/>
  <c r="M511" i="9"/>
  <c r="I510" i="9"/>
  <c r="C511" i="9"/>
  <c r="D511" i="9"/>
  <c r="L511" i="11"/>
  <c r="M511" i="11"/>
  <c r="I510" i="11"/>
  <c r="C511" i="11"/>
  <c r="D511" i="11"/>
  <c r="L511" i="12"/>
  <c r="M511" i="12"/>
  <c r="I510" i="12"/>
  <c r="C511" i="12"/>
  <c r="D511" i="12"/>
  <c r="G511" i="12" s="1"/>
  <c r="L505" i="8"/>
  <c r="D505" i="8" s="1"/>
  <c r="M505" i="8"/>
  <c r="I505" i="8"/>
  <c r="C505" i="8"/>
  <c r="L505" i="7"/>
  <c r="M505" i="7"/>
  <c r="I505" i="7"/>
  <c r="C505" i="7"/>
  <c r="D505" i="7"/>
  <c r="L504" i="6"/>
  <c r="D504" i="6" s="1"/>
  <c r="M504" i="6"/>
  <c r="I504" i="6"/>
  <c r="C504" i="6"/>
  <c r="L505" i="5"/>
  <c r="D505" i="5" s="1"/>
  <c r="M505" i="5"/>
  <c r="I504" i="5"/>
  <c r="C505" i="5"/>
  <c r="AV417" i="20" l="1"/>
  <c r="BA418" i="20" s="1"/>
  <c r="AB417" i="20"/>
  <c r="AX417" i="20"/>
  <c r="Z417" i="20"/>
  <c r="W417" i="20"/>
  <c r="AE417" i="20"/>
  <c r="BB418" i="20"/>
  <c r="BD418" i="20"/>
  <c r="Y417" i="20"/>
  <c r="G512" i="10"/>
  <c r="G511" i="9"/>
  <c r="G511" i="11"/>
  <c r="G505" i="8"/>
  <c r="G505" i="7"/>
  <c r="G504" i="6"/>
  <c r="G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L510" i="9"/>
  <c r="M510" i="9"/>
  <c r="I508" i="9"/>
  <c r="C510" i="9"/>
  <c r="D510" i="9"/>
  <c r="L510" i="11"/>
  <c r="M510" i="11"/>
  <c r="I508" i="11"/>
  <c r="C510" i="11"/>
  <c r="D510" i="11"/>
  <c r="L510" i="12"/>
  <c r="M510" i="12"/>
  <c r="I508" i="12"/>
  <c r="C510" i="12"/>
  <c r="D510" i="12"/>
  <c r="G510" i="12" s="1"/>
  <c r="L504" i="8"/>
  <c r="D504" i="8" s="1"/>
  <c r="M504" i="8"/>
  <c r="I504" i="8"/>
  <c r="C504" i="8"/>
  <c r="L504" i="7"/>
  <c r="M504" i="7"/>
  <c r="I504" i="7"/>
  <c r="C504" i="7"/>
  <c r="D504" i="7"/>
  <c r="L503" i="6"/>
  <c r="D503" i="6" s="1"/>
  <c r="M503" i="6"/>
  <c r="I503" i="6"/>
  <c r="C503" i="6"/>
  <c r="L504" i="5"/>
  <c r="D504" i="5" s="1"/>
  <c r="M504" i="5"/>
  <c r="I503" i="5"/>
  <c r="C504" i="5"/>
  <c r="BB417" i="20" l="1"/>
  <c r="BD417" i="20"/>
  <c r="AC416" i="20"/>
  <c r="Y416" i="20"/>
  <c r="AB416" i="20"/>
  <c r="AX416" i="20"/>
  <c r="Z416" i="20"/>
  <c r="AV416" i="20"/>
  <c r="BA417" i="20" s="1"/>
  <c r="X416" i="20"/>
  <c r="W416" i="20"/>
  <c r="G511" i="10"/>
  <c r="G510" i="9"/>
  <c r="G510" i="11"/>
  <c r="G504" i="8"/>
  <c r="G504" i="7"/>
  <c r="G503" i="6"/>
  <c r="G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M503" i="7"/>
  <c r="I503" i="7"/>
  <c r="C503" i="7"/>
  <c r="L502" i="6"/>
  <c r="M502" i="6"/>
  <c r="I502" i="6"/>
  <c r="C502" i="6"/>
  <c r="D502" i="6"/>
  <c r="L503" i="5"/>
  <c r="D503" i="5" s="1"/>
  <c r="M503" i="5"/>
  <c r="I502" i="5"/>
  <c r="C503" i="5"/>
  <c r="D509" i="9"/>
  <c r="D503" i="8"/>
  <c r="BD416" i="20" l="1"/>
  <c r="BB416" i="20"/>
  <c r="AB415" i="20"/>
  <c r="AX415" i="20"/>
  <c r="Z415" i="20"/>
  <c r="AV415" i="20"/>
  <c r="BA416" i="20" s="1"/>
  <c r="X415" i="20"/>
  <c r="W415" i="20"/>
  <c r="G509" i="9"/>
  <c r="G509" i="11"/>
  <c r="G503" i="8"/>
  <c r="G503" i="7"/>
  <c r="G502" i="6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G509" i="10"/>
  <c r="G508" i="9"/>
  <c r="G508" i="11"/>
  <c r="G502" i="8"/>
  <c r="G502" i="7"/>
  <c r="G501" i="6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L507" i="9"/>
  <c r="M507" i="9"/>
  <c r="I506" i="9"/>
  <c r="C507" i="9"/>
  <c r="D507" i="9"/>
  <c r="L507" i="11"/>
  <c r="M507" i="11"/>
  <c r="I506" i="11"/>
  <c r="C507" i="11"/>
  <c r="D507" i="11"/>
  <c r="L507" i="12"/>
  <c r="D507" i="12" s="1"/>
  <c r="G507" i="12" s="1"/>
  <c r="M507" i="12"/>
  <c r="I506" i="12"/>
  <c r="C507" i="12"/>
  <c r="L501" i="8"/>
  <c r="M501" i="8"/>
  <c r="I501" i="8"/>
  <c r="C501" i="8"/>
  <c r="D501" i="8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G507" i="9"/>
  <c r="G507" i="11"/>
  <c r="G501" i="7"/>
  <c r="G500" i="6"/>
  <c r="G501" i="5"/>
  <c r="S412" i="20"/>
  <c r="T413" i="20" s="1"/>
  <c r="U412" i="20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W412" i="20" l="1"/>
  <c r="BB413" i="20"/>
  <c r="BD413" i="20"/>
  <c r="AV412" i="20"/>
  <c r="BA413" i="20" s="1"/>
  <c r="X412" i="20"/>
  <c r="AX412" i="20"/>
  <c r="AD412" i="20"/>
  <c r="Z412" i="20"/>
  <c r="AB412" i="20"/>
  <c r="G507" i="10"/>
  <c r="G506" i="9"/>
  <c r="G506" i="11"/>
  <c r="G500" i="8"/>
  <c r="G500" i="7"/>
  <c r="G499" i="6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L505" i="9"/>
  <c r="M505" i="9"/>
  <c r="I504" i="9"/>
  <c r="C505" i="9"/>
  <c r="D505" i="9"/>
  <c r="L505" i="11"/>
  <c r="M505" i="11"/>
  <c r="I504" i="11"/>
  <c r="C505" i="11"/>
  <c r="D505" i="11"/>
  <c r="L505" i="12"/>
  <c r="D505" i="12" s="1"/>
  <c r="G505" i="12" s="1"/>
  <c r="M505" i="12"/>
  <c r="I504" i="12"/>
  <c r="C505" i="12"/>
  <c r="L499" i="8"/>
  <c r="D499" i="8" s="1"/>
  <c r="M499" i="8"/>
  <c r="I499" i="8"/>
  <c r="C499" i="8"/>
  <c r="L499" i="7"/>
  <c r="M499" i="7"/>
  <c r="I499" i="7"/>
  <c r="C499" i="7"/>
  <c r="D499" i="7"/>
  <c r="L498" i="6"/>
  <c r="D498" i="6" s="1"/>
  <c r="M498" i="6"/>
  <c r="I498" i="6"/>
  <c r="C498" i="6"/>
  <c r="L499" i="5"/>
  <c r="D499" i="5" s="1"/>
  <c r="M499" i="5"/>
  <c r="I498" i="5"/>
  <c r="C499" i="5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G505" i="9"/>
  <c r="G505" i="11"/>
  <c r="G499" i="8"/>
  <c r="G499" i="7"/>
  <c r="G498" i="6"/>
  <c r="G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L504" i="9"/>
  <c r="M504" i="9"/>
  <c r="I503" i="9"/>
  <c r="C504" i="9"/>
  <c r="D504" i="9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L498" i="7"/>
  <c r="D498" i="7" s="1"/>
  <c r="M498" i="7"/>
  <c r="I498" i="7"/>
  <c r="C498" i="7"/>
  <c r="L497" i="6"/>
  <c r="M497" i="6"/>
  <c r="I497" i="6"/>
  <c r="C497" i="6"/>
  <c r="D497" i="6"/>
  <c r="L498" i="5"/>
  <c r="D498" i="5" s="1"/>
  <c r="M498" i="5"/>
  <c r="I497" i="5"/>
  <c r="C498" i="5"/>
  <c r="G497" i="6" l="1"/>
  <c r="BD411" i="20"/>
  <c r="BB411" i="20"/>
  <c r="W410" i="20"/>
  <c r="AX410" i="20"/>
  <c r="AD410" i="20"/>
  <c r="Z410" i="20"/>
  <c r="AV410" i="20"/>
  <c r="BA411" i="20" s="1"/>
  <c r="AB410" i="20"/>
  <c r="X410" i="20"/>
  <c r="G505" i="10"/>
  <c r="G504" i="9"/>
  <c r="G504" i="11"/>
  <c r="G498" i="8"/>
  <c r="G498" i="7"/>
  <c r="G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G504" i="10" l="1"/>
  <c r="G503" i="9"/>
  <c r="G503" i="11"/>
  <c r="G497" i="8"/>
  <c r="G497" i="7"/>
  <c r="G496" i="6"/>
  <c r="G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M496" i="7"/>
  <c r="I496" i="7"/>
  <c r="C496" i="7"/>
  <c r="L495" i="6"/>
  <c r="M495" i="6"/>
  <c r="I495" i="6"/>
  <c r="C495" i="6"/>
  <c r="D495" i="6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G503" i="10"/>
  <c r="G502" i="9"/>
  <c r="G502" i="11"/>
  <c r="G496" i="8"/>
  <c r="G496" i="7"/>
  <c r="G495" i="6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M495" i="7"/>
  <c r="I495" i="7"/>
  <c r="C495" i="7"/>
  <c r="L494" i="6"/>
  <c r="M494" i="6"/>
  <c r="I494" i="6"/>
  <c r="C494" i="6"/>
  <c r="D494" i="6"/>
  <c r="L495" i="5"/>
  <c r="D495" i="5" s="1"/>
  <c r="M495" i="5"/>
  <c r="I494" i="5"/>
  <c r="C495" i="5"/>
  <c r="AE407" i="20" l="1"/>
  <c r="AC407" i="20"/>
  <c r="BD408" i="20"/>
  <c r="BB408" i="20"/>
  <c r="AB407" i="20"/>
  <c r="W407" i="20"/>
  <c r="AX407" i="20"/>
  <c r="AD407" i="20"/>
  <c r="Z407" i="20"/>
  <c r="AV407" i="20"/>
  <c r="BA408" i="20" s="1"/>
  <c r="G502" i="10"/>
  <c r="G501" i="9"/>
  <c r="G501" i="11"/>
  <c r="G495" i="7"/>
  <c r="G494" i="6"/>
  <c r="G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L500" i="9"/>
  <c r="M500" i="9"/>
  <c r="I499" i="9"/>
  <c r="C500" i="9"/>
  <c r="D500" i="9"/>
  <c r="L500" i="11"/>
  <c r="M500" i="11"/>
  <c r="I499" i="11"/>
  <c r="C500" i="11"/>
  <c r="D500" i="1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M494" i="7"/>
  <c r="I494" i="7"/>
  <c r="C494" i="7"/>
  <c r="L493" i="6"/>
  <c r="D493" i="6" s="1"/>
  <c r="M493" i="6"/>
  <c r="I493" i="6"/>
  <c r="C493" i="6"/>
  <c r="L494" i="5"/>
  <c r="D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G500" i="9"/>
  <c r="G500" i="11"/>
  <c r="G494" i="8"/>
  <c r="G494" i="7"/>
  <c r="G493" i="6"/>
  <c r="G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G500" i="10" l="1"/>
  <c r="G499" i="9"/>
  <c r="G499" i="11"/>
  <c r="G493" i="8"/>
  <c r="G493" i="7"/>
  <c r="G492" i="6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G499" i="10"/>
  <c r="G498" i="9"/>
  <c r="G498" i="11"/>
  <c r="G492" i="8"/>
  <c r="G492" i="7"/>
  <c r="G491" i="6"/>
  <c r="G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G498" i="10"/>
  <c r="G497" i="9"/>
  <c r="G497" i="11"/>
  <c r="G491" i="8"/>
  <c r="G491" i="7"/>
  <c r="G491" i="5"/>
  <c r="AB403" i="20"/>
  <c r="X403" i="20"/>
  <c r="W403" i="20"/>
  <c r="AX403" i="20"/>
  <c r="AD403" i="20"/>
  <c r="I489" i="5"/>
  <c r="I488" i="6"/>
  <c r="I489" i="7"/>
  <c r="I489" i="8"/>
  <c r="I495" i="12"/>
  <c r="I495" i="9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G496" i="9"/>
  <c r="G496" i="11"/>
  <c r="G490" i="8"/>
  <c r="G490" i="7"/>
  <c r="G489" i="6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L495" i="9"/>
  <c r="M495" i="9"/>
  <c r="C495" i="9"/>
  <c r="D495" i="9"/>
  <c r="L495" i="11"/>
  <c r="M495" i="11"/>
  <c r="C495" i="11"/>
  <c r="D495" i="1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L488" i="6"/>
  <c r="D488" i="6" s="1"/>
  <c r="M488" i="6"/>
  <c r="C488" i="6"/>
  <c r="L489" i="5"/>
  <c r="D489" i="5" s="1"/>
  <c r="M489" i="5"/>
  <c r="C489" i="5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G495" i="9"/>
  <c r="G495" i="11"/>
  <c r="G489" i="7"/>
  <c r="G488" i="6"/>
  <c r="G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AB400" i="20" s="1"/>
  <c r="V400" i="20"/>
  <c r="Y400" i="20" s="1"/>
  <c r="X400" i="20"/>
  <c r="AA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L494" i="9"/>
  <c r="M494" i="9"/>
  <c r="C494" i="9"/>
  <c r="D494" i="9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L487" i="6"/>
  <c r="D487" i="6" s="1"/>
  <c r="M487" i="6"/>
  <c r="C487" i="6"/>
  <c r="L488" i="5"/>
  <c r="M488" i="5"/>
  <c r="C488" i="5"/>
  <c r="D488" i="5"/>
  <c r="Z400" i="20" l="1"/>
  <c r="AV400" i="20"/>
  <c r="BA401" i="20" s="1"/>
  <c r="BB401" i="20"/>
  <c r="BD401" i="20"/>
  <c r="AX400" i="20"/>
  <c r="AD400" i="20"/>
  <c r="AC400" i="20"/>
  <c r="AE400" i="20"/>
  <c r="W400" i="20"/>
  <c r="G495" i="10"/>
  <c r="G494" i="9"/>
  <c r="G488" i="8"/>
  <c r="G488" i="7"/>
  <c r="G487" i="6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L493" i="9"/>
  <c r="M493" i="9"/>
  <c r="I492" i="9"/>
  <c r="C493" i="9"/>
  <c r="D493" i="9"/>
  <c r="L493" i="11"/>
  <c r="M493" i="11"/>
  <c r="I492" i="11"/>
  <c r="C493" i="11"/>
  <c r="D493" i="1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M487" i="7"/>
  <c r="I487" i="7"/>
  <c r="C487" i="7"/>
  <c r="L486" i="6"/>
  <c r="D486" i="6" s="1"/>
  <c r="M486" i="6"/>
  <c r="I486" i="6"/>
  <c r="L487" i="5"/>
  <c r="D487" i="5" s="1"/>
  <c r="M487" i="5"/>
  <c r="I486" i="5"/>
  <c r="G487" i="8" l="1"/>
  <c r="AE399" i="20"/>
  <c r="AD399" i="20"/>
  <c r="AC399" i="20"/>
  <c r="AB399" i="20"/>
  <c r="BB400" i="20"/>
  <c r="BD400" i="20"/>
  <c r="Z399" i="20"/>
  <c r="X399" i="20"/>
  <c r="G494" i="10"/>
  <c r="G493" i="9"/>
  <c r="G493" i="11"/>
  <c r="G487" i="7"/>
  <c r="G486" i="6"/>
  <c r="G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G493" i="10"/>
  <c r="G492" i="9"/>
  <c r="G492" i="11"/>
  <c r="G486" i="8"/>
  <c r="G486" i="7"/>
  <c r="G485" i="6"/>
  <c r="G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L491" i="9"/>
  <c r="M491" i="9"/>
  <c r="I490" i="9"/>
  <c r="C491" i="9"/>
  <c r="D491" i="9"/>
  <c r="L491" i="11"/>
  <c r="M491" i="11"/>
  <c r="I490" i="11"/>
  <c r="C491" i="11"/>
  <c r="D491" i="11"/>
  <c r="L491" i="12"/>
  <c r="D491" i="12" s="1"/>
  <c r="M491" i="12"/>
  <c r="I490" i="12"/>
  <c r="C491" i="12"/>
  <c r="G491" i="12"/>
  <c r="L485" i="8"/>
  <c r="D485" i="8" s="1"/>
  <c r="M485" i="8"/>
  <c r="I485" i="8"/>
  <c r="C485" i="8"/>
  <c r="L485" i="7"/>
  <c r="M485" i="7"/>
  <c r="I485" i="7"/>
  <c r="C485" i="7"/>
  <c r="D485" i="7"/>
  <c r="L484" i="6"/>
  <c r="D484" i="6" s="1"/>
  <c r="M484" i="6"/>
  <c r="I484" i="6"/>
  <c r="L485" i="5"/>
  <c r="D485" i="5" s="1"/>
  <c r="M485" i="5"/>
  <c r="AV397" i="20" l="1"/>
  <c r="BA398" i="20" s="1"/>
  <c r="AD397" i="20"/>
  <c r="AB397" i="20"/>
  <c r="X397" i="20"/>
  <c r="BD398" i="20"/>
  <c r="BB398" i="20"/>
  <c r="AX397" i="20"/>
  <c r="W397" i="20"/>
  <c r="Z397" i="20"/>
  <c r="Y397" i="20"/>
  <c r="AE397" i="20"/>
  <c r="G492" i="10"/>
  <c r="G491" i="9"/>
  <c r="G491" i="11"/>
  <c r="G485" i="8"/>
  <c r="G485" i="7"/>
  <c r="G484" i="6"/>
  <c r="G485" i="5"/>
  <c r="S396" i="20"/>
  <c r="T397" i="20" s="1"/>
  <c r="U396" i="20"/>
  <c r="AD396" i="20" s="1"/>
  <c r="V396" i="20"/>
  <c r="AE396" i="20" s="1"/>
  <c r="Y396" i="20"/>
  <c r="Z396" i="20"/>
  <c r="AA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M484" i="7"/>
  <c r="I484" i="7"/>
  <c r="C484" i="7"/>
  <c r="L483" i="6"/>
  <c r="D483" i="6" s="1"/>
  <c r="M483" i="6"/>
  <c r="I483" i="6"/>
  <c r="L484" i="5"/>
  <c r="D484" i="5" s="1"/>
  <c r="M484" i="5"/>
  <c r="I483" i="5"/>
  <c r="AV396" i="20" l="1"/>
  <c r="BA397" i="20" s="1"/>
  <c r="AC396" i="20"/>
  <c r="BB397" i="20"/>
  <c r="BD397" i="20"/>
  <c r="AX396" i="20"/>
  <c r="AB396" i="20"/>
  <c r="X396" i="20"/>
  <c r="W396" i="20"/>
  <c r="G491" i="10"/>
  <c r="G490" i="9"/>
  <c r="G490" i="11"/>
  <c r="G484" i="8"/>
  <c r="G484" i="7"/>
  <c r="G483" i="6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G490" i="10"/>
  <c r="G489" i="9"/>
  <c r="G489" i="11"/>
  <c r="G483" i="8"/>
  <c r="G483" i="7"/>
  <c r="G482" i="6"/>
  <c r="G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L488" i="9"/>
  <c r="M488" i="9"/>
  <c r="I487" i="9"/>
  <c r="C488" i="9"/>
  <c r="D488" i="9"/>
  <c r="L488" i="11"/>
  <c r="M488" i="11"/>
  <c r="I487" i="11"/>
  <c r="C488" i="11"/>
  <c r="D488" i="1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M482" i="7"/>
  <c r="I482" i="7"/>
  <c r="C482" i="7"/>
  <c r="L481" i="6"/>
  <c r="D481" i="6" s="1"/>
  <c r="M481" i="6"/>
  <c r="I481" i="6"/>
  <c r="L482" i="5"/>
  <c r="D482" i="5" s="1"/>
  <c r="M482" i="5"/>
  <c r="I481" i="5"/>
  <c r="AB394" i="20" l="1"/>
  <c r="BD395" i="20"/>
  <c r="BB395" i="20"/>
  <c r="Z394" i="20"/>
  <c r="W394" i="20"/>
  <c r="AX394" i="20"/>
  <c r="AC394" i="20"/>
  <c r="Y394" i="20"/>
  <c r="G489" i="10"/>
  <c r="G488" i="9"/>
  <c r="G488" i="11"/>
  <c r="G482" i="8"/>
  <c r="G482" i="7"/>
  <c r="G481" i="6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L481" i="7"/>
  <c r="D481" i="7" s="1"/>
  <c r="M481" i="7"/>
  <c r="I481" i="7"/>
  <c r="C481" i="7"/>
  <c r="L480" i="6"/>
  <c r="D480" i="6" s="1"/>
  <c r="M480" i="6"/>
  <c r="I480" i="6"/>
  <c r="L481" i="5"/>
  <c r="D481" i="5" s="1"/>
  <c r="M481" i="5"/>
  <c r="I480" i="5"/>
  <c r="AC393" i="20" l="1"/>
  <c r="BB394" i="20"/>
  <c r="BD394" i="20"/>
  <c r="Y393" i="20"/>
  <c r="AX393" i="20"/>
  <c r="Z393" i="20"/>
  <c r="AV393" i="20"/>
  <c r="BA394" i="20" s="1"/>
  <c r="X393" i="20"/>
  <c r="W393" i="20"/>
  <c r="AD393" i="20"/>
  <c r="G488" i="10"/>
  <c r="G487" i="9"/>
  <c r="G487" i="11"/>
  <c r="G481" i="8"/>
  <c r="G481" i="7"/>
  <c r="G480" i="6"/>
  <c r="G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L486" i="9"/>
  <c r="M486" i="9"/>
  <c r="I485" i="9"/>
  <c r="C486" i="9"/>
  <c r="D486" i="9"/>
  <c r="L486" i="11"/>
  <c r="M486" i="11"/>
  <c r="I485" i="11"/>
  <c r="C486" i="11"/>
  <c r="D486" i="11"/>
  <c r="L486" i="12"/>
  <c r="D486" i="12" s="1"/>
  <c r="G486" i="12" s="1"/>
  <c r="M486" i="12"/>
  <c r="I485" i="12"/>
  <c r="C486" i="12"/>
  <c r="L480" i="8"/>
  <c r="M480" i="8"/>
  <c r="I480" i="8"/>
  <c r="C480" i="8"/>
  <c r="D480" i="8"/>
  <c r="L480" i="7"/>
  <c r="D480" i="7" s="1"/>
  <c r="M480" i="7"/>
  <c r="I480" i="7"/>
  <c r="C480" i="7"/>
  <c r="L479" i="6"/>
  <c r="D479" i="6" s="1"/>
  <c r="M479" i="6"/>
  <c r="I479" i="6"/>
  <c r="L480" i="5"/>
  <c r="D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G487" i="10"/>
  <c r="G486" i="9"/>
  <c r="G486" i="11"/>
  <c r="G480" i="8"/>
  <c r="G480" i="7"/>
  <c r="G479" i="6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L485" i="11"/>
  <c r="M485" i="11"/>
  <c r="I484" i="11"/>
  <c r="C485" i="11"/>
  <c r="D485" i="11"/>
  <c r="L485" i="12"/>
  <c r="M485" i="12"/>
  <c r="I484" i="12"/>
  <c r="C485" i="12"/>
  <c r="L479" i="8"/>
  <c r="D479" i="8" s="1"/>
  <c r="M479" i="8"/>
  <c r="I479" i="8"/>
  <c r="C479" i="8"/>
  <c r="L479" i="7"/>
  <c r="D479" i="7" s="1"/>
  <c r="M479" i="7"/>
  <c r="I479" i="7"/>
  <c r="C479" i="7"/>
  <c r="L478" i="6"/>
  <c r="D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G486" i="10"/>
  <c r="G485" i="11"/>
  <c r="G479" i="8"/>
  <c r="G479" i="7"/>
  <c r="G478" i="6"/>
  <c r="G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G484" i="9"/>
  <c r="G484" i="11"/>
  <c r="G478" i="8"/>
  <c r="G478" i="7"/>
  <c r="G477" i="6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L483" i="11"/>
  <c r="M483" i="11"/>
  <c r="I482" i="11"/>
  <c r="C483" i="11"/>
  <c r="D483" i="1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L476" i="6"/>
  <c r="D476" i="6" s="1"/>
  <c r="M476" i="6"/>
  <c r="I476" i="6"/>
  <c r="L477" i="5"/>
  <c r="D477" i="5" s="1"/>
  <c r="M477" i="5"/>
  <c r="I476" i="5"/>
  <c r="AC389" i="20" l="1"/>
  <c r="Y389" i="20"/>
  <c r="BD390" i="20"/>
  <c r="BB390" i="20"/>
  <c r="W389" i="20"/>
  <c r="AX389" i="20"/>
  <c r="AD389" i="20"/>
  <c r="Z389" i="20"/>
  <c r="X389" i="20"/>
  <c r="G483" i="9"/>
  <c r="G483" i="11"/>
  <c r="G477" i="8"/>
  <c r="G477" i="7"/>
  <c r="G476" i="6"/>
  <c r="G477" i="5"/>
  <c r="S388" i="20"/>
  <c r="T389" i="20" s="1"/>
  <c r="U388" i="20"/>
  <c r="AB388" i="20" s="1"/>
  <c r="V388" i="20"/>
  <c r="AC388" i="20" s="1"/>
  <c r="AA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L482" i="9"/>
  <c r="M482" i="9"/>
  <c r="I481" i="9"/>
  <c r="C482" i="9"/>
  <c r="D482" i="9"/>
  <c r="L482" i="11"/>
  <c r="M482" i="11"/>
  <c r="I481" i="11"/>
  <c r="C482" i="11"/>
  <c r="D482" i="11"/>
  <c r="L482" i="12"/>
  <c r="D482" i="12" s="1"/>
  <c r="M482" i="12"/>
  <c r="I481" i="12"/>
  <c r="C482" i="12"/>
  <c r="G482" i="12"/>
  <c r="L476" i="8"/>
  <c r="D476" i="8" s="1"/>
  <c r="M476" i="8"/>
  <c r="I476" i="8"/>
  <c r="C476" i="8"/>
  <c r="L476" i="7"/>
  <c r="D476" i="7" s="1"/>
  <c r="M476" i="7"/>
  <c r="I476" i="7"/>
  <c r="C476" i="7"/>
  <c r="L475" i="6"/>
  <c r="D475" i="6" s="1"/>
  <c r="M475" i="6"/>
  <c r="I475" i="6"/>
  <c r="L476" i="5"/>
  <c r="D476" i="5" s="1"/>
  <c r="M476" i="5"/>
  <c r="I475" i="5"/>
  <c r="AE388" i="20" l="1"/>
  <c r="BB389" i="20"/>
  <c r="BD389" i="20"/>
  <c r="Y388" i="20"/>
  <c r="AX388" i="20"/>
  <c r="Z388" i="20"/>
  <c r="AV388" i="20"/>
  <c r="BA389" i="20" s="1"/>
  <c r="X388" i="20"/>
  <c r="W388" i="20"/>
  <c r="AD388" i="20"/>
  <c r="G483" i="10"/>
  <c r="G482" i="9"/>
  <c r="G482" i="11"/>
  <c r="G476" i="8"/>
  <c r="G476" i="7"/>
  <c r="G475" i="6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L481" i="9"/>
  <c r="D481" i="9" s="1"/>
  <c r="M481" i="9"/>
  <c r="I480" i="9"/>
  <c r="C481" i="9"/>
  <c r="L481" i="11"/>
  <c r="M481" i="11"/>
  <c r="I480" i="11"/>
  <c r="G481" i="11"/>
  <c r="C481" i="11"/>
  <c r="D481" i="11"/>
  <c r="L481" i="12"/>
  <c r="D481" i="12" s="1"/>
  <c r="M481" i="12"/>
  <c r="I480" i="12"/>
  <c r="C481" i="12"/>
  <c r="G481" i="12"/>
  <c r="L475" i="8"/>
  <c r="M475" i="8"/>
  <c r="I475" i="8"/>
  <c r="C475" i="8"/>
  <c r="D475" i="8"/>
  <c r="L475" i="7"/>
  <c r="D475" i="7" s="1"/>
  <c r="M475" i="7"/>
  <c r="I475" i="7"/>
  <c r="C475" i="7"/>
  <c r="L474" i="6"/>
  <c r="D474" i="6" s="1"/>
  <c r="M474" i="6"/>
  <c r="I474" i="6"/>
  <c r="L475" i="5"/>
  <c r="D475" i="5" s="1"/>
  <c r="M475" i="5"/>
  <c r="I474" i="5"/>
  <c r="G475" i="7" l="1"/>
  <c r="Y387" i="20"/>
  <c r="BD388" i="20"/>
  <c r="BB388" i="20"/>
  <c r="AC387" i="20"/>
  <c r="AX387" i="20"/>
  <c r="Z387" i="20"/>
  <c r="AV387" i="20"/>
  <c r="BA388" i="20" s="1"/>
  <c r="X387" i="20"/>
  <c r="W387" i="20"/>
  <c r="AD387" i="20"/>
  <c r="G482" i="10"/>
  <c r="G481" i="9"/>
  <c r="G475" i="8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L480" i="9"/>
  <c r="M480" i="9"/>
  <c r="I479" i="9"/>
  <c r="C480" i="9"/>
  <c r="D480" i="9"/>
  <c r="L480" i="11"/>
  <c r="M480" i="11"/>
  <c r="I479" i="11"/>
  <c r="C480" i="11"/>
  <c r="D480" i="11"/>
  <c r="L480" i="12"/>
  <c r="D480" i="12" s="1"/>
  <c r="M480" i="12"/>
  <c r="I479" i="12"/>
  <c r="C480" i="12"/>
  <c r="G480" i="12"/>
  <c r="L474" i="8"/>
  <c r="D474" i="8" s="1"/>
  <c r="M474" i="8"/>
  <c r="I474" i="8"/>
  <c r="C474" i="8"/>
  <c r="L474" i="7"/>
  <c r="M474" i="7"/>
  <c r="I474" i="7"/>
  <c r="C474" i="7"/>
  <c r="D474" i="7"/>
  <c r="L473" i="6"/>
  <c r="D473" i="6" s="1"/>
  <c r="M473" i="6"/>
  <c r="I473" i="6"/>
  <c r="L474" i="5"/>
  <c r="D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G481" i="10"/>
  <c r="G480" i="9"/>
  <c r="G480" i="11"/>
  <c r="G474" i="8"/>
  <c r="G474" i="7"/>
  <c r="G473" i="6"/>
  <c r="G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G480" i="10" l="1"/>
  <c r="G479" i="9"/>
  <c r="G479" i="11"/>
  <c r="G473" i="8"/>
  <c r="G473" i="7"/>
  <c r="G472" i="6"/>
  <c r="G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L478" i="9"/>
  <c r="M478" i="9"/>
  <c r="I477" i="9"/>
  <c r="G478" i="9"/>
  <c r="C478" i="9"/>
  <c r="D478" i="9"/>
  <c r="L478" i="11"/>
  <c r="M478" i="11"/>
  <c r="I477" i="11"/>
  <c r="G478" i="11"/>
  <c r="C478" i="11"/>
  <c r="D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AE384" i="20" l="1"/>
  <c r="AC384" i="20"/>
  <c r="W384" i="20"/>
  <c r="AX384" i="20"/>
  <c r="AD384" i="20"/>
  <c r="Z384" i="20"/>
  <c r="AV384" i="20"/>
  <c r="BA385" i="20" s="1"/>
  <c r="AB384" i="20"/>
  <c r="G472" i="8"/>
  <c r="G472" i="7"/>
  <c r="G471" i="6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L477" i="9"/>
  <c r="M477" i="9"/>
  <c r="I476" i="9"/>
  <c r="C477" i="9"/>
  <c r="D477" i="9"/>
  <c r="L477" i="11"/>
  <c r="M477" i="11"/>
  <c r="I476" i="11"/>
  <c r="C477" i="11"/>
  <c r="D477" i="11"/>
  <c r="L477" i="12"/>
  <c r="M477" i="12"/>
  <c r="I476" i="12"/>
  <c r="C477" i="12"/>
  <c r="L471" i="8"/>
  <c r="D471" i="8" s="1"/>
  <c r="M471" i="8"/>
  <c r="I471" i="8"/>
  <c r="C471" i="8"/>
  <c r="L471" i="7"/>
  <c r="M471" i="7"/>
  <c r="I471" i="7"/>
  <c r="C471" i="7"/>
  <c r="D471" i="7"/>
  <c r="L470" i="6"/>
  <c r="D470" i="6" s="1"/>
  <c r="M470" i="6"/>
  <c r="I470" i="6"/>
  <c r="L471" i="5"/>
  <c r="M471" i="5"/>
  <c r="D471" i="5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G477" i="11"/>
  <c r="G471" i="8"/>
  <c r="G471" i="7"/>
  <c r="G470" i="6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G477" i="10"/>
  <c r="G476" i="9"/>
  <c r="G476" i="11"/>
  <c r="G470" i="8"/>
  <c r="G470" i="7"/>
  <c r="G469" i="6"/>
  <c r="G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L475" i="9"/>
  <c r="M475" i="9"/>
  <c r="I474" i="9"/>
  <c r="G475" i="9"/>
  <c r="C475" i="9"/>
  <c r="D475" i="9"/>
  <c r="L475" i="11"/>
  <c r="M475" i="11"/>
  <c r="I474" i="11"/>
  <c r="C475" i="11"/>
  <c r="D475" i="11"/>
  <c r="L475" i="12"/>
  <c r="D475" i="12" s="1"/>
  <c r="G475" i="12" s="1"/>
  <c r="M475" i="12"/>
  <c r="I474" i="12"/>
  <c r="C475" i="12"/>
  <c r="L469" i="8"/>
  <c r="M469" i="8"/>
  <c r="I469" i="8"/>
  <c r="C469" i="8"/>
  <c r="D469" i="8"/>
  <c r="L469" i="7"/>
  <c r="D469" i="7" s="1"/>
  <c r="M469" i="7"/>
  <c r="I469" i="7"/>
  <c r="C469" i="7"/>
  <c r="L468" i="6"/>
  <c r="D468" i="6" s="1"/>
  <c r="M468" i="6"/>
  <c r="I468" i="6"/>
  <c r="L469" i="5"/>
  <c r="D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G475" i="11"/>
  <c r="G469" i="8"/>
  <c r="G469" i="7"/>
  <c r="G468" i="6"/>
  <c r="G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G475" i="10"/>
  <c r="G474" i="9"/>
  <c r="G474" i="11"/>
  <c r="G468" i="8"/>
  <c r="G468" i="7"/>
  <c r="G467" i="6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L473" i="11"/>
  <c r="M473" i="11"/>
  <c r="C473" i="11"/>
  <c r="D473" i="11"/>
  <c r="L473" i="12"/>
  <c r="D473" i="12" s="1"/>
  <c r="G473" i="12" s="1"/>
  <c r="M473" i="12"/>
  <c r="C473" i="12"/>
  <c r="L467" i="8"/>
  <c r="M467" i="8"/>
  <c r="I467" i="8"/>
  <c r="C467" i="8"/>
  <c r="D467" i="8"/>
  <c r="L467" i="7"/>
  <c r="D467" i="7" s="1"/>
  <c r="M467" i="7"/>
  <c r="I467" i="7"/>
  <c r="C467" i="7"/>
  <c r="L466" i="6"/>
  <c r="D466" i="6" s="1"/>
  <c r="M466" i="6"/>
  <c r="I466" i="6"/>
  <c r="G466" i="6"/>
  <c r="L467" i="5"/>
  <c r="D467" i="5" s="1"/>
  <c r="G467" i="5" s="1"/>
  <c r="M467" i="5"/>
  <c r="AE379" i="20" l="1"/>
  <c r="AC379" i="20"/>
  <c r="W379" i="20"/>
  <c r="AX379" i="20"/>
  <c r="AD379" i="20"/>
  <c r="Z379" i="20"/>
  <c r="AB379" i="20"/>
  <c r="AV379" i="20"/>
  <c r="BA380" i="20" s="1"/>
  <c r="G474" i="10"/>
  <c r="G473" i="9"/>
  <c r="G473" i="11"/>
  <c r="G467" i="8"/>
  <c r="G467" i="7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L472" i="11"/>
  <c r="M472" i="11"/>
  <c r="I471" i="11"/>
  <c r="C472" i="11"/>
  <c r="D472" i="1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M465" i="6"/>
  <c r="I465" i="6"/>
  <c r="L466" i="5"/>
  <c r="D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G473" i="10"/>
  <c r="G472" i="9"/>
  <c r="G472" i="11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M464" i="6"/>
  <c r="I464" i="6"/>
  <c r="L465" i="5"/>
  <c r="D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G472" i="10"/>
  <c r="G471" i="9"/>
  <c r="G471" i="11"/>
  <c r="G465" i="8"/>
  <c r="G465" i="7"/>
  <c r="G464" i="6"/>
  <c r="G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G470" i="9"/>
  <c r="G470" i="11"/>
  <c r="G464" i="7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G470" i="10"/>
  <c r="G469" i="9"/>
  <c r="G469" i="11"/>
  <c r="G463" i="8"/>
  <c r="G463" i="7"/>
  <c r="G462" i="6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M461" i="6"/>
  <c r="I461" i="6"/>
  <c r="L462" i="5"/>
  <c r="D462" i="5" s="1"/>
  <c r="M462" i="5"/>
  <c r="D469" i="10"/>
  <c r="D468" i="9"/>
  <c r="D468" i="11"/>
  <c r="G468" i="12"/>
  <c r="D462" i="8"/>
  <c r="D462" i="7"/>
  <c r="G469" i="10" l="1"/>
  <c r="G468" i="9"/>
  <c r="G468" i="11"/>
  <c r="G462" i="8"/>
  <c r="G462" i="7"/>
  <c r="G461" i="6"/>
  <c r="G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L467" i="9"/>
  <c r="M467" i="9"/>
  <c r="I466" i="9"/>
  <c r="C467" i="9"/>
  <c r="D467" i="9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L461" i="7"/>
  <c r="D461" i="7" s="1"/>
  <c r="M461" i="7"/>
  <c r="I461" i="7"/>
  <c r="C461" i="7"/>
  <c r="L460" i="6"/>
  <c r="D460" i="6" s="1"/>
  <c r="M460" i="6"/>
  <c r="I460" i="6"/>
  <c r="L461" i="5"/>
  <c r="D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G467" i="9"/>
  <c r="G467" i="11"/>
  <c r="G461" i="8"/>
  <c r="G461" i="7"/>
  <c r="G460" i="6"/>
  <c r="G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M460" i="7"/>
  <c r="I460" i="7"/>
  <c r="C460" i="7"/>
  <c r="L459" i="6"/>
  <c r="D459" i="6" s="1"/>
  <c r="M459" i="6"/>
  <c r="I459" i="6"/>
  <c r="L460" i="5"/>
  <c r="D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G467" i="10"/>
  <c r="G466" i="9"/>
  <c r="G466" i="11"/>
  <c r="G460" i="7"/>
  <c r="G459" i="6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L465" i="9"/>
  <c r="M465" i="9"/>
  <c r="C465" i="9"/>
  <c r="D465" i="9"/>
  <c r="L465" i="11"/>
  <c r="M465" i="11"/>
  <c r="I464" i="11"/>
  <c r="G465" i="11"/>
  <c r="C465" i="11"/>
  <c r="D465" i="11"/>
  <c r="L465" i="12"/>
  <c r="D465" i="12" s="1"/>
  <c r="G465" i="12" s="1"/>
  <c r="M465" i="12"/>
  <c r="I464" i="12"/>
  <c r="C465" i="12"/>
  <c r="L459" i="8"/>
  <c r="M459" i="8"/>
  <c r="I459" i="8"/>
  <c r="C459" i="8"/>
  <c r="D459" i="8"/>
  <c r="L459" i="7"/>
  <c r="D459" i="7" s="1"/>
  <c r="M459" i="7"/>
  <c r="I459" i="7"/>
  <c r="C459" i="7"/>
  <c r="L458" i="6"/>
  <c r="D458" i="6" s="1"/>
  <c r="M458" i="6"/>
  <c r="I458" i="6"/>
  <c r="G458" i="6"/>
  <c r="L459" i="5"/>
  <c r="D459" i="5" s="1"/>
  <c r="M459" i="5"/>
  <c r="I459" i="5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G465" i="9"/>
  <c r="G459" i="8"/>
  <c r="G459" i="7"/>
  <c r="G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B375" i="20" l="1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G465" i="10"/>
  <c r="G464" i="9"/>
  <c r="G464" i="11"/>
  <c r="G458" i="8"/>
  <c r="G458" i="7"/>
  <c r="G457" i="6"/>
  <c r="G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X369" i="20" l="1"/>
  <c r="AD369" i="20"/>
  <c r="AE369" i="20"/>
  <c r="Y369" i="20"/>
  <c r="Z369" i="20"/>
  <c r="BD370" i="20"/>
  <c r="BB370" i="20"/>
  <c r="AB369" i="20"/>
  <c r="G464" i="10"/>
  <c r="G463" i="9"/>
  <c r="G463" i="11"/>
  <c r="G457" i="8"/>
  <c r="G457" i="7"/>
  <c r="G456" i="6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G463" i="10"/>
  <c r="G462" i="9"/>
  <c r="G462" i="11"/>
  <c r="G456" i="8"/>
  <c r="G456" i="7"/>
  <c r="G455" i="6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M454" i="6"/>
  <c r="I454" i="6"/>
  <c r="L455" i="5"/>
  <c r="D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G462" i="10"/>
  <c r="G461" i="9"/>
  <c r="G461" i="11"/>
  <c r="G455" i="8"/>
  <c r="G455" i="7"/>
  <c r="G454" i="6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M454" i="5"/>
  <c r="I454" i="5"/>
  <c r="W366" i="20" l="1"/>
  <c r="AV366" i="20"/>
  <c r="BA367" i="20" s="1"/>
  <c r="Z366" i="20"/>
  <c r="AC366" i="20"/>
  <c r="AB366" i="20"/>
  <c r="AE366" i="20"/>
  <c r="AX366" i="20"/>
  <c r="BB367" i="20"/>
  <c r="BD367" i="20"/>
  <c r="G461" i="10"/>
  <c r="G460" i="9"/>
  <c r="G460" i="11"/>
  <c r="G454" i="7"/>
  <c r="G453" i="6"/>
  <c r="G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G459" i="9"/>
  <c r="G459" i="11"/>
  <c r="G453" i="8"/>
  <c r="G453" i="7"/>
  <c r="G452" i="6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M452" i="7"/>
  <c r="I452" i="7"/>
  <c r="C452" i="7"/>
  <c r="L451" i="6"/>
  <c r="D451" i="6" s="1"/>
  <c r="M451" i="6"/>
  <c r="I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BD365" i="20"/>
  <c r="BB365" i="20"/>
  <c r="G459" i="10"/>
  <c r="G458" i="9"/>
  <c r="G458" i="11"/>
  <c r="G452" i="7"/>
  <c r="G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L457" i="9"/>
  <c r="M457" i="9"/>
  <c r="I456" i="9"/>
  <c r="G457" i="9"/>
  <c r="C457" i="9"/>
  <c r="D457" i="9"/>
  <c r="L457" i="11"/>
  <c r="M457" i="11"/>
  <c r="I456" i="11"/>
  <c r="G457" i="11"/>
  <c r="C457" i="11"/>
  <c r="D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M451" i="7"/>
  <c r="I451" i="7"/>
  <c r="C451" i="7"/>
  <c r="L450" i="6"/>
  <c r="D450" i="6" s="1"/>
  <c r="M450" i="6"/>
  <c r="I450" i="6"/>
  <c r="L451" i="5"/>
  <c r="D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G451" i="7"/>
  <c r="G450" i="6"/>
  <c r="G451" i="5"/>
  <c r="S362" i="20"/>
  <c r="T363" i="20" s="1"/>
  <c r="U362" i="20"/>
  <c r="V362" i="20"/>
  <c r="AE362" i="20" s="1"/>
  <c r="AA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L456" i="9"/>
  <c r="M456" i="9"/>
  <c r="I455" i="9"/>
  <c r="C456" i="9"/>
  <c r="D456" i="9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D450" i="7" s="1"/>
  <c r="M450" i="7"/>
  <c r="I450" i="7"/>
  <c r="C450" i="7"/>
  <c r="L449" i="6"/>
  <c r="D449" i="6" s="1"/>
  <c r="M449" i="6"/>
  <c r="I449" i="6"/>
  <c r="L450" i="5"/>
  <c r="D450" i="5" s="1"/>
  <c r="M450" i="5"/>
  <c r="I450" i="5"/>
  <c r="AC362" i="20" l="1"/>
  <c r="Y362" i="20"/>
  <c r="W362" i="20"/>
  <c r="BB363" i="20"/>
  <c r="BD363" i="20"/>
  <c r="AV362" i="20"/>
  <c r="BA363" i="20" s="1"/>
  <c r="AB362" i="20"/>
  <c r="X362" i="20"/>
  <c r="AX362" i="20"/>
  <c r="AD362" i="20"/>
  <c r="Z362" i="20"/>
  <c r="G457" i="10"/>
  <c r="G456" i="9"/>
  <c r="G456" i="11"/>
  <c r="G450" i="7"/>
  <c r="G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L455" i="9"/>
  <c r="M455" i="9"/>
  <c r="I454" i="9"/>
  <c r="C455" i="9"/>
  <c r="D455" i="9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G455" i="9"/>
  <c r="G455" i="11"/>
  <c r="G449" i="8"/>
  <c r="G449" i="7"/>
  <c r="G448" i="6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B365" i="20"/>
  <c r="B364" i="20"/>
  <c r="B363" i="20"/>
  <c r="B362" i="20"/>
  <c r="B361" i="20"/>
  <c r="G455" i="10" l="1"/>
  <c r="G454" i="9"/>
  <c r="G454" i="11"/>
  <c r="G448" i="8"/>
  <c r="G448" i="7"/>
  <c r="G447" i="6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L453" i="11"/>
  <c r="M453" i="11"/>
  <c r="I452" i="11"/>
  <c r="C453" i="11"/>
  <c r="D453" i="1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M446" i="6"/>
  <c r="I446" i="6"/>
  <c r="L447" i="5"/>
  <c r="D447" i="5" s="1"/>
  <c r="M447" i="5"/>
  <c r="I447" i="5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G454" i="10"/>
  <c r="G453" i="9"/>
  <c r="G453" i="11"/>
  <c r="G447" i="7"/>
  <c r="G446" i="6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M446" i="8"/>
  <c r="I446" i="8"/>
  <c r="C446" i="8"/>
  <c r="L446" i="7"/>
  <c r="D446" i="7" s="1"/>
  <c r="M446" i="7"/>
  <c r="I446" i="7"/>
  <c r="C446" i="7"/>
  <c r="L445" i="6"/>
  <c r="D445" i="6" s="1"/>
  <c r="M445" i="6"/>
  <c r="I445" i="6"/>
  <c r="L446" i="5"/>
  <c r="D446" i="5" s="1"/>
  <c r="M446" i="5"/>
  <c r="I446" i="5"/>
  <c r="G446" i="7" l="1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G453" i="10"/>
  <c r="G452" i="11"/>
  <c r="G446" i="8"/>
  <c r="G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L445" i="5"/>
  <c r="D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G452" i="10"/>
  <c r="G451" i="9"/>
  <c r="G451" i="11"/>
  <c r="G445" i="8"/>
  <c r="G445" i="7"/>
  <c r="G444" i="6"/>
  <c r="G445" i="5"/>
  <c r="M307" i="25"/>
  <c r="S356" i="20"/>
  <c r="T357" i="20" s="1"/>
  <c r="U356" i="20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L450" i="9"/>
  <c r="M450" i="9"/>
  <c r="I449" i="9"/>
  <c r="C450" i="9"/>
  <c r="D450" i="9"/>
  <c r="L450" i="11"/>
  <c r="M450" i="11"/>
  <c r="I449" i="11"/>
  <c r="C450" i="11"/>
  <c r="D450" i="11"/>
  <c r="L450" i="12"/>
  <c r="D450" i="12" s="1"/>
  <c r="G450" i="12" s="1"/>
  <c r="M450" i="12"/>
  <c r="I449" i="12"/>
  <c r="C450" i="12"/>
  <c r="L444" i="8"/>
  <c r="M444" i="8"/>
  <c r="I444" i="8"/>
  <c r="C444" i="8"/>
  <c r="D444" i="8"/>
  <c r="L444" i="7"/>
  <c r="M444" i="7"/>
  <c r="I444" i="7"/>
  <c r="C444" i="7"/>
  <c r="D444" i="7"/>
  <c r="L443" i="6"/>
  <c r="D443" i="6" s="1"/>
  <c r="M443" i="6"/>
  <c r="I443" i="6"/>
  <c r="L444" i="5"/>
  <c r="D444" i="5" s="1"/>
  <c r="M444" i="5"/>
  <c r="I444" i="5"/>
  <c r="W356" i="20" l="1"/>
  <c r="AB356" i="20"/>
  <c r="AV356" i="20"/>
  <c r="BA357" i="20" s="1"/>
  <c r="X356" i="20"/>
  <c r="AE356" i="20"/>
  <c r="Y356" i="20"/>
  <c r="Z356" i="20"/>
  <c r="AX356" i="20"/>
  <c r="AD356" i="20"/>
  <c r="BB357" i="20"/>
  <c r="BD357" i="20"/>
  <c r="G451" i="10"/>
  <c r="G450" i="9"/>
  <c r="G450" i="11"/>
  <c r="G444" i="8"/>
  <c r="G444" i="7"/>
  <c r="G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G450" i="10" l="1"/>
  <c r="G449" i="9"/>
  <c r="G449" i="11"/>
  <c r="G443" i="8"/>
  <c r="G443" i="7"/>
  <c r="G442" i="6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G449" i="10"/>
  <c r="G448" i="9"/>
  <c r="G448" i="11"/>
  <c r="G442" i="8"/>
  <c r="G442" i="7"/>
  <c r="G441" i="6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L447" i="9"/>
  <c r="D447" i="9" s="1"/>
  <c r="M447" i="9"/>
  <c r="I446" i="9"/>
  <c r="C447" i="9"/>
  <c r="L447" i="11"/>
  <c r="M447" i="11"/>
  <c r="I446" i="11"/>
  <c r="G447" i="11"/>
  <c r="C447" i="11"/>
  <c r="D447" i="11"/>
  <c r="L447" i="12"/>
  <c r="D447" i="12" s="1"/>
  <c r="G447" i="12" s="1"/>
  <c r="M447" i="12"/>
  <c r="I446" i="12"/>
  <c r="C447" i="12"/>
  <c r="L441" i="8"/>
  <c r="M441" i="8"/>
  <c r="I441" i="8"/>
  <c r="C441" i="8"/>
  <c r="D441" i="8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M441" i="5"/>
  <c r="I440" i="5"/>
  <c r="AE353" i="20" l="1"/>
  <c r="G441" i="7"/>
  <c r="W353" i="20"/>
  <c r="AX353" i="20"/>
  <c r="AD353" i="20"/>
  <c r="Z353" i="20"/>
  <c r="AV353" i="20"/>
  <c r="BA354" i="20" s="1"/>
  <c r="BB354" i="20"/>
  <c r="BD354" i="20"/>
  <c r="AB353" i="20"/>
  <c r="G447" i="9"/>
  <c r="G441" i="8"/>
  <c r="G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L446" i="11"/>
  <c r="M446" i="11"/>
  <c r="I445" i="11"/>
  <c r="C446" i="11"/>
  <c r="D446" i="1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M440" i="7"/>
  <c r="I440" i="7"/>
  <c r="C440" i="7"/>
  <c r="L439" i="6"/>
  <c r="D439" i="6" s="1"/>
  <c r="M439" i="6"/>
  <c r="I439" i="6"/>
  <c r="L440" i="5"/>
  <c r="D440" i="5" s="1"/>
  <c r="M440" i="5"/>
  <c r="AE352" i="20" l="1"/>
  <c r="AV352" i="20"/>
  <c r="BA353" i="20" s="1"/>
  <c r="D446" i="12"/>
  <c r="G446" i="12" s="1"/>
  <c r="AX352" i="20"/>
  <c r="AD352" i="20"/>
  <c r="W352" i="20"/>
  <c r="BD353" i="20"/>
  <c r="BB353" i="20"/>
  <c r="AB352" i="20"/>
  <c r="Z352" i="20"/>
  <c r="Y352" i="20"/>
  <c r="G447" i="10"/>
  <c r="G446" i="9"/>
  <c r="G446" i="11"/>
  <c r="G440" i="7"/>
  <c r="G439" i="6"/>
  <c r="G440" i="5"/>
  <c r="S351" i="20"/>
  <c r="T352" i="20" s="1"/>
  <c r="U351" i="20"/>
  <c r="AD351" i="20" s="1"/>
  <c r="V351" i="20"/>
  <c r="AE351" i="20" s="1"/>
  <c r="Y351" i="20"/>
  <c r="AA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D439" i="8" s="1"/>
  <c r="G439" i="8" s="1"/>
  <c r="M439" i="8"/>
  <c r="I439" i="8"/>
  <c r="C439" i="8"/>
  <c r="L439" i="7"/>
  <c r="D439" i="7" s="1"/>
  <c r="M439" i="7"/>
  <c r="I439" i="7"/>
  <c r="C439" i="7"/>
  <c r="L438" i="6"/>
  <c r="D438" i="6" s="1"/>
  <c r="M438" i="6"/>
  <c r="I438" i="6"/>
  <c r="L439" i="5"/>
  <c r="D439" i="5" s="1"/>
  <c r="M439" i="5"/>
  <c r="I439" i="5"/>
  <c r="AC351" i="20" l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G446" i="10"/>
  <c r="G445" i="9"/>
  <c r="G445" i="11"/>
  <c r="G439" i="7"/>
  <c r="G438" i="6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BD351" i="20" l="1"/>
  <c r="BB351" i="20"/>
  <c r="W350" i="20"/>
  <c r="X350" i="20"/>
  <c r="AV350" i="20"/>
  <c r="BA351" i="20" s="1"/>
  <c r="AX350" i="20"/>
  <c r="AD350" i="20"/>
  <c r="AB350" i="20"/>
  <c r="G445" i="10"/>
  <c r="G444" i="9"/>
  <c r="G444" i="11"/>
  <c r="G438" i="8"/>
  <c r="G438" i="7"/>
  <c r="G437" i="6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L443" i="9"/>
  <c r="M443" i="9"/>
  <c r="I442" i="9"/>
  <c r="C443" i="9"/>
  <c r="D443" i="9"/>
  <c r="L443" i="11"/>
  <c r="M443" i="11"/>
  <c r="I442" i="11"/>
  <c r="C443" i="11"/>
  <c r="D443" i="11"/>
  <c r="L443" i="12"/>
  <c r="D443" i="12" s="1"/>
  <c r="M443" i="12"/>
  <c r="I442" i="12"/>
  <c r="C443" i="12"/>
  <c r="G443" i="12"/>
  <c r="L437" i="8"/>
  <c r="D437" i="8" s="1"/>
  <c r="M437" i="8"/>
  <c r="I437" i="8"/>
  <c r="C437" i="8"/>
  <c r="L437" i="7"/>
  <c r="M437" i="7"/>
  <c r="I437" i="7"/>
  <c r="C437" i="7"/>
  <c r="D437" i="7"/>
  <c r="L436" i="6"/>
  <c r="D436" i="6" s="1"/>
  <c r="M436" i="6"/>
  <c r="I436" i="6"/>
  <c r="L437" i="5"/>
  <c r="M437" i="5"/>
  <c r="I436" i="5"/>
  <c r="D437" i="5"/>
  <c r="AD349" i="20" l="1"/>
  <c r="AB349" i="20"/>
  <c r="AE349" i="20"/>
  <c r="Z349" i="20"/>
  <c r="AV349" i="20"/>
  <c r="BA350" i="20" s="1"/>
  <c r="BD350" i="20"/>
  <c r="BB350" i="20"/>
  <c r="W349" i="20"/>
  <c r="AX349" i="20"/>
  <c r="Y349" i="20"/>
  <c r="G444" i="10"/>
  <c r="G443" i="9"/>
  <c r="G443" i="11"/>
  <c r="G437" i="8"/>
  <c r="G437" i="7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L442" i="11"/>
  <c r="M442" i="11"/>
  <c r="I441" i="11"/>
  <c r="C442" i="11"/>
  <c r="D442" i="11"/>
  <c r="L442" i="12"/>
  <c r="D442" i="12" s="1"/>
  <c r="M442" i="12"/>
  <c r="I441" i="12"/>
  <c r="C442" i="12"/>
  <c r="G442" i="12"/>
  <c r="L436" i="8"/>
  <c r="D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BB349" i="20" l="1"/>
  <c r="BD349" i="20"/>
  <c r="AV348" i="20"/>
  <c r="BA349" i="20" s="1"/>
  <c r="AD348" i="20"/>
  <c r="W348" i="20"/>
  <c r="AX348" i="20"/>
  <c r="Z348" i="20"/>
  <c r="Y348" i="20"/>
  <c r="X348" i="20"/>
  <c r="AE348" i="20"/>
  <c r="G443" i="10"/>
  <c r="G442" i="9"/>
  <c r="G442" i="11"/>
  <c r="G436" i="8"/>
  <c r="G436" i="7"/>
  <c r="G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G442" i="10" l="1"/>
  <c r="G441" i="9"/>
  <c r="G441" i="11"/>
  <c r="G435" i="8"/>
  <c r="G435" i="7"/>
  <c r="G434" i="6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L440" i="9"/>
  <c r="M440" i="9"/>
  <c r="C440" i="9"/>
  <c r="D440" i="9"/>
  <c r="G440" i="9" s="1"/>
  <c r="L440" i="11"/>
  <c r="M440" i="11"/>
  <c r="I439" i="11"/>
  <c r="C440" i="11"/>
  <c r="D440" i="1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AD346" i="20"/>
  <c r="AV346" i="20"/>
  <c r="BA347" i="20" s="1"/>
  <c r="BB347" i="20"/>
  <c r="BD347" i="20"/>
  <c r="AB346" i="20"/>
  <c r="W346" i="20"/>
  <c r="Z346" i="20"/>
  <c r="G441" i="10"/>
  <c r="G440" i="11"/>
  <c r="G434" i="8"/>
  <c r="G434" i="7"/>
  <c r="G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L439" i="9"/>
  <c r="M439" i="9"/>
  <c r="C439" i="9"/>
  <c r="D439" i="9"/>
  <c r="G439" i="9" s="1"/>
  <c r="L439" i="11"/>
  <c r="M439" i="11"/>
  <c r="I438" i="11"/>
  <c r="C439" i="11"/>
  <c r="D439" i="11"/>
  <c r="L439" i="12"/>
  <c r="D439" i="12" s="1"/>
  <c r="G439" i="12" s="1"/>
  <c r="M439" i="12"/>
  <c r="I438" i="12"/>
  <c r="C439" i="12"/>
  <c r="L433" i="8"/>
  <c r="M433" i="8"/>
  <c r="I428" i="8"/>
  <c r="C433" i="8"/>
  <c r="D433" i="8"/>
  <c r="L433" i="7"/>
  <c r="D433" i="7" s="1"/>
  <c r="M433" i="7"/>
  <c r="I428" i="7"/>
  <c r="C433" i="7"/>
  <c r="L432" i="6"/>
  <c r="D432" i="6" s="1"/>
  <c r="M432" i="6"/>
  <c r="I427" i="6"/>
  <c r="L433" i="5"/>
  <c r="M433" i="5"/>
  <c r="D433" i="5"/>
  <c r="G440" i="10" l="1"/>
  <c r="G439" i="11"/>
  <c r="G433" i="8"/>
  <c r="G433" i="7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L438" i="9"/>
  <c r="M438" i="9"/>
  <c r="I437" i="9"/>
  <c r="C438" i="9"/>
  <c r="D438" i="9"/>
  <c r="L438" i="11"/>
  <c r="M438" i="11"/>
  <c r="I437" i="11"/>
  <c r="C438" i="11"/>
  <c r="D438" i="11"/>
  <c r="L438" i="12"/>
  <c r="M438" i="12"/>
  <c r="I437" i="12"/>
  <c r="C438" i="12"/>
  <c r="L432" i="8"/>
  <c r="D432" i="8" s="1"/>
  <c r="M432" i="8"/>
  <c r="C432" i="8"/>
  <c r="L432" i="7"/>
  <c r="M432" i="7"/>
  <c r="C432" i="7"/>
  <c r="D432" i="7"/>
  <c r="L431" i="6"/>
  <c r="D431" i="6" s="1"/>
  <c r="M431" i="6"/>
  <c r="L432" i="5"/>
  <c r="D432" i="5" s="1"/>
  <c r="M432" i="5"/>
  <c r="I431" i="5"/>
  <c r="D438" i="12" l="1"/>
  <c r="G438" i="12" s="1"/>
  <c r="G439" i="10"/>
  <c r="G438" i="9"/>
  <c r="G438" i="11"/>
  <c r="G432" i="8"/>
  <c r="G432" i="7"/>
  <c r="G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L437" i="9"/>
  <c r="M437" i="9"/>
  <c r="I436" i="9"/>
  <c r="C437" i="9"/>
  <c r="D437" i="9"/>
  <c r="L437" i="11"/>
  <c r="M437" i="11"/>
  <c r="I436" i="11"/>
  <c r="C437" i="11"/>
  <c r="D437" i="11"/>
  <c r="L437" i="12"/>
  <c r="D437" i="12" s="1"/>
  <c r="G437" i="12" s="1"/>
  <c r="M437" i="12"/>
  <c r="I436" i="12"/>
  <c r="C437" i="12"/>
  <c r="L431" i="8"/>
  <c r="M431" i="8"/>
  <c r="C431" i="8"/>
  <c r="D431" i="8"/>
  <c r="L431" i="7"/>
  <c r="D431" i="7" s="1"/>
  <c r="M431" i="7"/>
  <c r="C431" i="7"/>
  <c r="L430" i="6"/>
  <c r="D430" i="6" s="1"/>
  <c r="G430" i="6" s="1"/>
  <c r="M430" i="6"/>
  <c r="L431" i="5"/>
  <c r="M431" i="5"/>
  <c r="D431" i="5"/>
  <c r="G438" i="10" l="1"/>
  <c r="G437" i="9"/>
  <c r="G437" i="11"/>
  <c r="G431" i="8"/>
  <c r="G431" i="7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M430" i="7"/>
  <c r="C430" i="7"/>
  <c r="L429" i="6"/>
  <c r="D429" i="6" s="1"/>
  <c r="M429" i="6"/>
  <c r="L430" i="5"/>
  <c r="D430" i="5" s="1"/>
  <c r="M430" i="5"/>
  <c r="G437" i="10" l="1"/>
  <c r="G436" i="9"/>
  <c r="G436" i="11"/>
  <c r="G430" i="8"/>
  <c r="G430" i="7"/>
  <c r="G429" i="6"/>
  <c r="G430" i="5"/>
  <c r="M292" i="25"/>
  <c r="K292" i="25"/>
  <c r="I292" i="25"/>
  <c r="B292" i="25"/>
  <c r="D292" i="25"/>
  <c r="L436" i="10"/>
  <c r="D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G436" i="10"/>
  <c r="G435" i="9"/>
  <c r="G435" i="11"/>
  <c r="G429" i="8"/>
  <c r="G429" i="7"/>
  <c r="G428" i="6"/>
  <c r="G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D421" i="7" s="1"/>
  <c r="M421" i="7"/>
  <c r="I421" i="7"/>
  <c r="C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G416" i="6" s="1"/>
  <c r="M416" i="6"/>
  <c r="I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D415" i="7" s="1"/>
  <c r="M415" i="7"/>
  <c r="I415" i="7"/>
  <c r="C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D397" i="7" s="1"/>
  <c r="M397" i="7"/>
  <c r="I397" i="7"/>
  <c r="C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D380" i="7" s="1"/>
  <c r="M380" i="7"/>
  <c r="I380" i="7"/>
  <c r="C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D365" i="7" s="1"/>
  <c r="M365" i="7"/>
  <c r="I365" i="7"/>
  <c r="C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L355" i="6"/>
  <c r="D355" i="6" s="1"/>
  <c r="G355" i="6" s="1"/>
  <c r="M355" i="6"/>
  <c r="L356" i="6"/>
  <c r="D356" i="6" s="1"/>
  <c r="G356" i="6" s="1"/>
  <c r="M356" i="6"/>
  <c r="L356" i="5"/>
  <c r="L357" i="5"/>
  <c r="D357" i="5" s="1"/>
  <c r="D356" i="5"/>
  <c r="M356" i="5"/>
  <c r="M357" i="5"/>
  <c r="S273" i="20"/>
  <c r="T274" i="20" s="1"/>
  <c r="U273" i="20"/>
  <c r="V273" i="20"/>
  <c r="Y273" i="20" s="1"/>
  <c r="AA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W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V273" i="20" l="1"/>
  <c r="BA274" i="20" s="1"/>
  <c r="AX273" i="20"/>
  <c r="AE273" i="20"/>
  <c r="AC273" i="20"/>
  <c r="W273" i="20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W272" i="20"/>
  <c r="AY272" i="20"/>
  <c r="AZ272" i="20"/>
  <c r="AV272" i="20" l="1"/>
  <c r="BA273" i="20" s="1"/>
  <c r="Y272" i="20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D354" i="7" s="1"/>
  <c r="G354" i="7" s="1"/>
  <c r="M354" i="7"/>
  <c r="I354" i="7"/>
  <c r="C354" i="7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D346" i="7" s="1"/>
  <c r="G346" i="7" s="1"/>
  <c r="M346" i="7"/>
  <c r="I346" i="7"/>
  <c r="C346" i="7"/>
  <c r="L345" i="6"/>
  <c r="D345" i="6" s="1"/>
  <c r="M345" i="6"/>
  <c r="I345" i="6"/>
  <c r="L346" i="5"/>
  <c r="D346" i="5" s="1"/>
  <c r="M346" i="5"/>
  <c r="I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D342" i="7" s="1"/>
  <c r="M342" i="7"/>
  <c r="I342" i="7"/>
  <c r="C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D330" i="7" s="1"/>
  <c r="M330" i="7"/>
  <c r="I330" i="7"/>
  <c r="C330" i="7"/>
  <c r="L329" i="6"/>
  <c r="D329" i="6" s="1"/>
  <c r="M329" i="6"/>
  <c r="I329" i="6"/>
  <c r="L330" i="5"/>
  <c r="D330" i="5" s="1"/>
  <c r="G330" i="5" s="1"/>
  <c r="M330" i="5"/>
  <c r="I330" i="5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BJ249" i="20" l="1"/>
  <c r="AV247" i="20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D327" i="7" s="1"/>
  <c r="M327" i="7"/>
  <c r="I327" i="7"/>
  <c r="C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D321" i="7" s="1"/>
  <c r="M321" i="7"/>
  <c r="I321" i="7"/>
  <c r="C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D306" i="5" s="1"/>
  <c r="M306" i="5"/>
  <c r="I306" i="5"/>
  <c r="D313" i="10"/>
  <c r="D312" i="9"/>
  <c r="G312" i="12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8" i="25"/>
  <c r="B168" i="25" s="1"/>
  <c r="A169" i="25" l="1"/>
  <c r="B169" i="25" s="1"/>
  <c r="Z224" i="20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D292" i="7" s="1"/>
  <c r="M292" i="7"/>
  <c r="I292" i="7"/>
  <c r="C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D289" i="5" s="1"/>
  <c r="M289" i="5"/>
  <c r="I289" i="5"/>
  <c r="B152" i="25"/>
  <c r="D296" i="10"/>
  <c r="D295" i="9"/>
  <c r="D295" i="11"/>
  <c r="D289" i="8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D278" i="7" s="1"/>
  <c r="G278" i="7" s="1"/>
  <c r="I278" i="7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E186" i="20" s="1"/>
  <c r="AA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AX178" i="20" l="1"/>
  <c r="D257" i="12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I249" i="7"/>
  <c r="L249" i="8"/>
  <c r="D249" i="8" s="1"/>
  <c r="L253" i="12"/>
  <c r="D253" i="12" s="1"/>
  <c r="L254" i="10"/>
  <c r="D254" i="10" s="1"/>
  <c r="L253" i="11"/>
  <c r="D253" i="11" s="1"/>
  <c r="L249" i="7"/>
  <c r="D249" i="7" s="1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23" i="6" l="1"/>
  <c r="G223" i="6" s="1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D186" i="6" l="1"/>
  <c r="G186" i="6" s="1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 s="1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A19" i="25"/>
  <c r="H569" i="9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505" i="6" l="1"/>
  <c r="H528" i="11"/>
  <c r="E484" i="11"/>
  <c r="H497" i="11"/>
  <c r="E503" i="5"/>
  <c r="H515" i="6"/>
  <c r="E482" i="11"/>
  <c r="H466" i="10"/>
  <c r="E496" i="9"/>
  <c r="E509" i="10"/>
  <c r="H521" i="9"/>
  <c r="E482" i="9"/>
  <c r="E495" i="10"/>
  <c r="E507" i="10"/>
  <c r="E434" i="6"/>
  <c r="H509" i="6"/>
  <c r="E470" i="7"/>
  <c r="E489" i="10"/>
  <c r="H501" i="11"/>
  <c r="H506" i="6"/>
  <c r="H468" i="7"/>
  <c r="E486" i="11"/>
  <c r="E456" i="7"/>
  <c r="E489" i="5"/>
  <c r="H507" i="11"/>
  <c r="H513" i="6"/>
  <c r="E480" i="9"/>
  <c r="E486" i="6"/>
  <c r="H505" i="9"/>
  <c r="E442" i="9"/>
  <c r="H509" i="11"/>
  <c r="E522" i="10"/>
  <c r="H476" i="5"/>
  <c r="E489" i="8"/>
  <c r="H489" i="8" s="1"/>
  <c r="E507" i="11"/>
  <c r="H519" i="11"/>
  <c r="E474" i="5"/>
  <c r="E468" i="9"/>
  <c r="H488" i="7"/>
  <c r="E500" i="7"/>
  <c r="E519" i="11"/>
  <c r="H479" i="9"/>
  <c r="E485" i="8"/>
  <c r="H485" i="8" s="1"/>
  <c r="E498" i="7"/>
  <c r="E444" i="11"/>
  <c r="E508" i="9"/>
  <c r="E514" i="5"/>
  <c r="H474" i="6"/>
  <c r="H494" i="10"/>
  <c r="H506" i="9"/>
  <c r="H512" i="5"/>
  <c r="E478" i="11"/>
  <c r="H470" i="10"/>
  <c r="E476" i="6"/>
  <c r="H495" i="11"/>
  <c r="H508" i="9"/>
  <c r="H520" i="11"/>
  <c r="H474" i="7"/>
  <c r="H487" i="7"/>
  <c r="H449" i="7"/>
  <c r="E491" i="10"/>
  <c r="E470" i="6"/>
  <c r="E517" i="10"/>
  <c r="H497" i="5"/>
  <c r="H541" i="10"/>
  <c r="E520" i="6"/>
  <c r="H568" i="10"/>
  <c r="H558" i="5"/>
  <c r="E506" i="9"/>
  <c r="E513" i="8"/>
  <c r="H513" i="8" s="1"/>
  <c r="H472" i="6"/>
  <c r="H486" i="5"/>
  <c r="H504" i="9"/>
  <c r="H517" i="11"/>
  <c r="E471" i="7"/>
  <c r="E464" i="7"/>
  <c r="E485" i="7"/>
  <c r="H496" i="6"/>
  <c r="H516" i="9"/>
  <c r="H477" i="9"/>
  <c r="E490" i="10"/>
  <c r="E501" i="9"/>
  <c r="E439" i="6"/>
  <c r="H505" i="7"/>
  <c r="E515" i="6"/>
  <c r="E477" i="7"/>
  <c r="H489" i="6"/>
  <c r="H501" i="6"/>
  <c r="E521" i="10"/>
  <c r="E475" i="5"/>
  <c r="H460" i="7"/>
  <c r="E484" i="5"/>
  <c r="H495" i="6"/>
  <c r="H515" i="9"/>
  <c r="H470" i="7"/>
  <c r="E488" i="11"/>
  <c r="H494" i="7"/>
  <c r="E447" i="11"/>
  <c r="H498" i="5"/>
  <c r="E510" i="5"/>
  <c r="E477" i="11"/>
  <c r="H490" i="9"/>
  <c r="H502" i="11"/>
  <c r="H514" i="9"/>
  <c r="E469" i="5"/>
  <c r="E472" i="9"/>
  <c r="E489" i="9"/>
  <c r="E501" i="11"/>
  <c r="E514" i="11"/>
  <c r="E475" i="10"/>
  <c r="H487" i="11"/>
  <c r="E492" i="6"/>
  <c r="H442" i="5"/>
  <c r="E497" i="7"/>
  <c r="E516" i="10"/>
  <c r="H476" i="9"/>
  <c r="H483" i="7"/>
  <c r="E502" i="10"/>
  <c r="H513" i="11"/>
  <c r="H474" i="9"/>
  <c r="E512" i="7"/>
  <c r="H472" i="5"/>
  <c r="H491" i="10"/>
  <c r="E496" i="6"/>
  <c r="H508" i="6"/>
  <c r="E476" i="11"/>
  <c r="H489" i="10"/>
  <c r="E454" i="8"/>
  <c r="H454" i="8" s="1"/>
  <c r="H489" i="5"/>
  <c r="E474" i="6"/>
  <c r="H515" i="7"/>
  <c r="E502" i="5"/>
  <c r="E544" i="9"/>
  <c r="H533" i="10"/>
  <c r="H572" i="11"/>
  <c r="E418" i="8"/>
  <c r="H418" i="8" s="1"/>
  <c r="H238" i="5"/>
  <c r="E463" i="5"/>
  <c r="E464" i="5"/>
  <c r="H464" i="6"/>
  <c r="E466" i="8"/>
  <c r="H466" i="8" s="1"/>
  <c r="E466" i="5"/>
  <c r="H467" i="7"/>
  <c r="H628" i="9"/>
  <c r="E588" i="9"/>
  <c r="E601" i="9"/>
  <c r="E615" i="10"/>
  <c r="E439" i="5"/>
  <c r="E440" i="7"/>
  <c r="H441" i="7"/>
  <c r="H442" i="7"/>
  <c r="E442" i="7"/>
  <c r="H443" i="7"/>
  <c r="E444" i="8"/>
  <c r="H444" i="8" s="1"/>
  <c r="E612" i="11"/>
  <c r="E616" i="6"/>
  <c r="E579" i="7"/>
  <c r="H599" i="10"/>
  <c r="E459" i="5"/>
  <c r="E466" i="9"/>
  <c r="E460" i="6"/>
  <c r="H468" i="9"/>
  <c r="H469" i="9"/>
  <c r="H462" i="6"/>
  <c r="E470" i="11"/>
  <c r="H593" i="10"/>
  <c r="H597" i="7"/>
  <c r="E617" i="11"/>
  <c r="H447" i="10"/>
  <c r="H448" i="10"/>
  <c r="H448" i="11"/>
  <c r="E442" i="6"/>
  <c r="H443" i="5"/>
  <c r="E451" i="10"/>
  <c r="E445" i="5"/>
  <c r="E604" i="7"/>
  <c r="H616" i="5"/>
  <c r="H585" i="9"/>
  <c r="H598" i="10"/>
  <c r="E463" i="10"/>
  <c r="E463" i="9"/>
  <c r="E457" i="6"/>
  <c r="H460" i="9"/>
  <c r="E465" i="9"/>
  <c r="E467" i="10"/>
  <c r="H459" i="6"/>
  <c r="H588" i="5"/>
  <c r="H601" i="5"/>
  <c r="H623" i="10"/>
  <c r="H436" i="7"/>
  <c r="H438" i="7"/>
  <c r="H437" i="6"/>
  <c r="H438" i="6"/>
  <c r="H446" i="9"/>
  <c r="E446" i="9"/>
  <c r="E447" i="9"/>
  <c r="H615" i="10"/>
  <c r="E619" i="6"/>
  <c r="E589" i="10"/>
  <c r="H601" i="11"/>
  <c r="E463" i="11"/>
  <c r="E458" i="7"/>
  <c r="E459" i="8"/>
  <c r="H459" i="8" s="1"/>
  <c r="E466" i="10"/>
  <c r="H460" i="5"/>
  <c r="H467" i="11"/>
  <c r="H461" i="7"/>
  <c r="H594" i="11"/>
  <c r="H607" i="9"/>
  <c r="H621" i="10"/>
  <c r="H444" i="9"/>
  <c r="E438" i="6"/>
  <c r="H446" i="11"/>
  <c r="E446" i="11"/>
  <c r="H447" i="9"/>
  <c r="E448" i="9"/>
  <c r="E448" i="11"/>
  <c r="E606" i="8"/>
  <c r="H606" i="8" s="1"/>
  <c r="H619" i="7"/>
  <c r="E587" i="9"/>
  <c r="H600" i="11"/>
  <c r="E612" i="8"/>
  <c r="H612" i="8" s="1"/>
  <c r="E574" i="7"/>
  <c r="H585" i="6"/>
  <c r="H607" i="10"/>
  <c r="E439" i="9"/>
  <c r="H435" i="7"/>
  <c r="E435" i="7"/>
  <c r="E435" i="6"/>
  <c r="E437" i="8"/>
  <c r="H437" i="8" s="1"/>
  <c r="E437" i="5"/>
  <c r="E438" i="8"/>
  <c r="H438" i="8" s="1"/>
  <c r="E617" i="9"/>
  <c r="H571" i="6"/>
  <c r="E584" i="8"/>
  <c r="H584" i="8" s="1"/>
  <c r="E597" i="7"/>
  <c r="E449" i="7"/>
  <c r="E456" i="11"/>
  <c r="H457" i="11"/>
  <c r="H458" i="11"/>
  <c r="E458" i="9"/>
  <c r="H460" i="10"/>
  <c r="H454" i="7"/>
  <c r="H594" i="6"/>
  <c r="E615" i="9"/>
  <c r="E620" i="5"/>
  <c r="H437" i="10"/>
  <c r="H438" i="10"/>
  <c r="E438" i="9"/>
  <c r="H432" i="7"/>
  <c r="H433" i="7"/>
  <c r="E434" i="7"/>
  <c r="E440" i="9"/>
  <c r="E622" i="9"/>
  <c r="E581" i="9"/>
  <c r="H595" i="9"/>
  <c r="E600" i="8"/>
  <c r="H600" i="8" s="1"/>
  <c r="H449" i="6"/>
  <c r="E458" i="10"/>
  <c r="E457" i="11"/>
  <c r="E453" i="7"/>
  <c r="H453" i="7"/>
  <c r="H461" i="10"/>
  <c r="E460" i="9"/>
  <c r="H594" i="5"/>
  <c r="E606" i="6"/>
  <c r="H619" i="5"/>
  <c r="E579" i="6"/>
  <c r="E471" i="9"/>
  <c r="E474" i="10"/>
  <c r="H435" i="9"/>
  <c r="H429" i="5"/>
  <c r="H430" i="5"/>
  <c r="E438" i="10"/>
  <c r="H616" i="6"/>
  <c r="E585" i="10"/>
  <c r="E590" i="6"/>
  <c r="H612" i="10"/>
  <c r="E453" i="10"/>
  <c r="E454" i="11"/>
  <c r="E447" i="6"/>
  <c r="E449" i="8"/>
  <c r="H449" i="8" s="1"/>
  <c r="H457" i="10"/>
  <c r="E457" i="10"/>
  <c r="E451" i="7"/>
  <c r="E605" i="9"/>
  <c r="H609" i="6"/>
  <c r="E571" i="8"/>
  <c r="H571" i="8" s="1"/>
  <c r="E591" i="11"/>
  <c r="E467" i="5"/>
  <c r="H428" i="6"/>
  <c r="E437" i="10"/>
  <c r="E430" i="6"/>
  <c r="E431" i="8"/>
  <c r="H431" i="8" s="1"/>
  <c r="H438" i="9"/>
  <c r="H624" i="9"/>
  <c r="E577" i="6"/>
  <c r="E590" i="5"/>
  <c r="E603" i="8"/>
  <c r="H603" i="8" s="1"/>
  <c r="E446" i="6"/>
  <c r="H456" i="10"/>
  <c r="H449" i="5"/>
  <c r="E449" i="6"/>
  <c r="H451" i="7"/>
  <c r="H451" i="6"/>
  <c r="E450" i="6"/>
  <c r="E596" i="5"/>
  <c r="E616" i="9"/>
  <c r="H577" i="10"/>
  <c r="E583" i="5"/>
  <c r="H603" i="5"/>
  <c r="H444" i="11"/>
  <c r="E440" i="5"/>
  <c r="H440" i="7"/>
  <c r="E448" i="10"/>
  <c r="H448" i="9"/>
  <c r="E441" i="6"/>
  <c r="E443" i="8"/>
  <c r="H443" i="8" s="1"/>
  <c r="H606" i="7"/>
  <c r="H618" i="7"/>
  <c r="H584" i="11"/>
  <c r="E599" i="9"/>
  <c r="E461" i="10"/>
  <c r="H454" i="6"/>
  <c r="H462" i="11"/>
  <c r="E456" i="6"/>
  <c r="E457" i="7"/>
  <c r="H458" i="7"/>
  <c r="H462" i="9"/>
  <c r="E598" i="10"/>
  <c r="E610" i="11"/>
  <c r="H614" i="6"/>
  <c r="E441" i="11"/>
  <c r="H442" i="11"/>
  <c r="H443" i="11"/>
  <c r="H436" i="6"/>
  <c r="H445" i="10"/>
  <c r="E439" i="8"/>
  <c r="H439" i="8" s="1"/>
  <c r="E446" i="10"/>
  <c r="E608" i="6"/>
  <c r="E576" i="9"/>
  <c r="H590" i="9"/>
  <c r="H603" i="9"/>
  <c r="E455" i="8"/>
  <c r="H455" i="8" s="1"/>
  <c r="E462" i="9"/>
  <c r="E457" i="8"/>
  <c r="H457" i="8" s="1"/>
  <c r="E464" i="11"/>
  <c r="H461" i="9"/>
  <c r="H459" i="5"/>
  <c r="H466" i="11"/>
  <c r="E589" i="5"/>
  <c r="E602" i="7"/>
  <c r="E613" i="6"/>
  <c r="E431" i="5"/>
  <c r="H439" i="10"/>
  <c r="H439" i="11"/>
  <c r="H441" i="10"/>
  <c r="H434" i="5"/>
  <c r="E435" i="5"/>
  <c r="E443" i="10"/>
  <c r="H613" i="5"/>
  <c r="H573" i="6"/>
  <c r="E593" i="9"/>
  <c r="H606" i="11"/>
  <c r="E451" i="8"/>
  <c r="H451" i="8" s="1"/>
  <c r="E451" i="6"/>
  <c r="E452" i="6"/>
  <c r="E454" i="5"/>
  <c r="E455" i="7"/>
  <c r="H455" i="5"/>
  <c r="E462" i="11"/>
  <c r="H593" i="5"/>
  <c r="E613" i="10"/>
  <c r="E626" i="11"/>
  <c r="E439" i="10"/>
  <c r="E439" i="11"/>
  <c r="H440" i="9"/>
  <c r="E441" i="9"/>
  <c r="H435" i="5"/>
  <c r="E442" i="11"/>
  <c r="H437" i="7"/>
  <c r="E619" i="11"/>
  <c r="H573" i="7"/>
  <c r="E585" i="8"/>
  <c r="H585" i="8" s="1"/>
  <c r="E606" i="10"/>
  <c r="H459" i="10"/>
  <c r="H460" i="11"/>
  <c r="E461" i="9"/>
  <c r="E461" i="11"/>
  <c r="H463" i="10"/>
  <c r="H456" i="6"/>
  <c r="H465" i="10"/>
  <c r="E591" i="7"/>
  <c r="E611" i="9"/>
  <c r="E626" i="10"/>
  <c r="E578" i="8"/>
  <c r="H578" i="8" s="1"/>
  <c r="H606" i="10"/>
  <c r="H611" i="5"/>
  <c r="E578" i="11"/>
  <c r="E592" i="10"/>
  <c r="E450" i="10"/>
  <c r="E444" i="7"/>
  <c r="H445" i="5"/>
  <c r="H445" i="6"/>
  <c r="H447" i="7"/>
  <c r="E453" i="11"/>
  <c r="E448" i="8"/>
  <c r="H448" i="8" s="1"/>
  <c r="E608" i="9"/>
  <c r="H622" i="10"/>
  <c r="H582" i="10"/>
  <c r="H594" i="9"/>
  <c r="H459" i="7"/>
  <c r="E460" i="7"/>
  <c r="E461" i="7"/>
  <c r="E468" i="10"/>
  <c r="E462" i="8"/>
  <c r="H462" i="8" s="1"/>
  <c r="E463" i="7"/>
  <c r="H463" i="5"/>
  <c r="E592" i="9"/>
  <c r="H605" i="9"/>
  <c r="E611" i="5"/>
  <c r="E439" i="7"/>
  <c r="H447" i="11"/>
  <c r="E441" i="8"/>
  <c r="H441" i="8" s="1"/>
  <c r="E449" i="10"/>
  <c r="H450" i="10"/>
  <c r="E450" i="11"/>
  <c r="H444" i="5"/>
  <c r="H604" i="5"/>
  <c r="E617" i="8"/>
  <c r="H617" i="8" s="1"/>
  <c r="E578" i="7"/>
  <c r="E598" i="11"/>
  <c r="E466" i="11"/>
  <c r="H460" i="6"/>
  <c r="H461" i="6"/>
  <c r="E461" i="6"/>
  <c r="E470" i="10"/>
  <c r="H470" i="11"/>
  <c r="H472" i="10"/>
  <c r="E584" i="7"/>
  <c r="E605" i="10"/>
  <c r="H617" i="9"/>
  <c r="H436" i="5"/>
  <c r="H437" i="5"/>
  <c r="E438" i="7"/>
  <c r="H438" i="5"/>
  <c r="E445" i="9"/>
  <c r="E447" i="10"/>
  <c r="E440" i="6"/>
  <c r="H607" i="6"/>
  <c r="H619" i="6"/>
  <c r="H589" i="10"/>
  <c r="E601" i="11"/>
  <c r="E455" i="6"/>
  <c r="E458" i="5"/>
  <c r="E464" i="9"/>
  <c r="H465" i="11"/>
  <c r="E460" i="8"/>
  <c r="H460" i="8" s="1"/>
  <c r="E459" i="6"/>
  <c r="E467" i="9"/>
  <c r="H587" i="6"/>
  <c r="E601" i="7"/>
  <c r="E613" i="5"/>
  <c r="E443" i="11"/>
  <c r="E445" i="10"/>
  <c r="H445" i="11"/>
  <c r="H439" i="6"/>
  <c r="H440" i="5"/>
  <c r="H441" i="5"/>
  <c r="H449" i="10"/>
  <c r="E607" i="5"/>
  <c r="H627" i="9"/>
  <c r="H587" i="11"/>
  <c r="E593" i="5"/>
  <c r="H457" i="6"/>
  <c r="E465" i="11"/>
  <c r="H458" i="6"/>
  <c r="H466" i="9"/>
  <c r="E461" i="8"/>
  <c r="H461" i="8" s="1"/>
  <c r="H468" i="10"/>
  <c r="H462" i="5"/>
  <c r="E586" i="7"/>
  <c r="E598" i="6"/>
  <c r="H620" i="9"/>
  <c r="E580" i="6"/>
  <c r="H599" i="11"/>
  <c r="H614" i="10"/>
  <c r="H617" i="6"/>
  <c r="H447" i="6"/>
  <c r="H455" i="11"/>
  <c r="E450" i="7"/>
  <c r="H450" i="6"/>
  <c r="E458" i="11"/>
  <c r="E452" i="7"/>
  <c r="E453" i="8"/>
  <c r="H453" i="8" s="1"/>
  <c r="E603" i="9"/>
  <c r="E609" i="7"/>
  <c r="E570" i="8"/>
  <c r="H570" i="8" s="1"/>
  <c r="H590" i="10"/>
  <c r="E469" i="11"/>
  <c r="E465" i="8"/>
  <c r="H465" i="8" s="1"/>
  <c r="E464" i="6"/>
  <c r="H473" i="10"/>
  <c r="E467" i="7"/>
  <c r="H436" i="10"/>
  <c r="E618" i="6"/>
  <c r="E588" i="10"/>
  <c r="H593" i="7"/>
  <c r="H606" i="5"/>
  <c r="H444" i="7"/>
  <c r="H446" i="5"/>
  <c r="E452" i="9"/>
  <c r="H453" i="9"/>
  <c r="H455" i="10"/>
  <c r="H448" i="5"/>
  <c r="E456" i="10"/>
  <c r="H599" i="5"/>
  <c r="E612" i="5"/>
  <c r="E573" i="8"/>
  <c r="H573" i="8" s="1"/>
  <c r="E586" i="8"/>
  <c r="H586" i="8" s="1"/>
  <c r="H471" i="11"/>
  <c r="E472" i="11"/>
  <c r="H467" i="5"/>
  <c r="E429" i="7"/>
  <c r="E435" i="11"/>
  <c r="E436" i="9"/>
  <c r="H627" i="10"/>
  <c r="H586" i="9"/>
  <c r="E592" i="8"/>
  <c r="H592" i="8" s="1"/>
  <c r="H604" i="6"/>
  <c r="H440" i="6"/>
  <c r="H441" i="6"/>
  <c r="E449" i="9"/>
  <c r="H449" i="11"/>
  <c r="H443" i="6"/>
  <c r="E452" i="10"/>
  <c r="H452" i="11"/>
  <c r="E610" i="10"/>
  <c r="E624" i="10"/>
  <c r="H583" i="9"/>
  <c r="E596" i="11"/>
  <c r="E461" i="5"/>
  <c r="E462" i="7"/>
  <c r="H463" i="7"/>
  <c r="E463" i="6"/>
  <c r="H470" i="9"/>
  <c r="H471" i="9"/>
  <c r="H472" i="9"/>
  <c r="E591" i="10"/>
  <c r="H603" i="11"/>
  <c r="E615" i="11"/>
  <c r="E442" i="8"/>
  <c r="H442" i="8" s="1"/>
  <c r="E443" i="7"/>
  <c r="H451" i="10"/>
  <c r="H452" i="10"/>
  <c r="E451" i="9"/>
  <c r="E446" i="7"/>
  <c r="E447" i="8"/>
  <c r="H447" i="8" s="1"/>
  <c r="E609" i="11"/>
  <c r="H622" i="9"/>
  <c r="H582" i="11"/>
  <c r="E596" i="10"/>
  <c r="E469" i="10"/>
  <c r="E470" i="9"/>
  <c r="E464" i="8"/>
  <c r="H464" i="8" s="1"/>
  <c r="E471" i="11"/>
  <c r="H466" i="5"/>
  <c r="H466" i="7"/>
  <c r="E629" i="10"/>
  <c r="E590" i="10"/>
  <c r="H602" i="10"/>
  <c r="E614" i="11"/>
  <c r="E576" i="8"/>
  <c r="H576" i="8" s="1"/>
  <c r="E588" i="8"/>
  <c r="H588" i="8" s="1"/>
  <c r="E609" i="10"/>
  <c r="E621" i="9"/>
  <c r="H575" i="7"/>
  <c r="E594" i="9"/>
  <c r="E608" i="10"/>
  <c r="E453" i="5"/>
  <c r="H455" i="7"/>
  <c r="H461" i="11"/>
  <c r="H456" i="5"/>
  <c r="H457" i="5"/>
  <c r="H464" i="10"/>
  <c r="H464" i="9"/>
  <c r="H598" i="9"/>
  <c r="E612" i="10"/>
  <c r="E616" i="5"/>
  <c r="H435" i="11"/>
  <c r="E430" i="5"/>
  <c r="H437" i="11"/>
  <c r="H438" i="11"/>
  <c r="H432" i="5"/>
  <c r="E440" i="10"/>
  <c r="E434" i="8"/>
  <c r="H434" i="8" s="1"/>
  <c r="E614" i="8"/>
  <c r="H614" i="8" s="1"/>
  <c r="H576" i="5"/>
  <c r="E588" i="7"/>
  <c r="H608" i="11"/>
  <c r="H448" i="6"/>
  <c r="E451" i="5"/>
  <c r="E459" i="10"/>
  <c r="H452" i="7"/>
  <c r="E460" i="10"/>
  <c r="H453" i="5"/>
  <c r="H453" i="6"/>
  <c r="E594" i="8"/>
  <c r="H594" i="8" s="1"/>
  <c r="H606" i="6"/>
  <c r="H620" i="7"/>
  <c r="H436" i="11"/>
  <c r="E432" i="5"/>
  <c r="E432" i="8"/>
  <c r="H432" i="8" s="1"/>
  <c r="E433" i="7"/>
  <c r="H433" i="6"/>
  <c r="H434" i="7"/>
  <c r="E435" i="8"/>
  <c r="H435" i="8" s="1"/>
  <c r="E621" i="11"/>
  <c r="H581" i="11"/>
  <c r="E594" i="11"/>
  <c r="E607" i="9"/>
  <c r="E444" i="6"/>
  <c r="H446" i="6"/>
  <c r="E454" i="9"/>
  <c r="E448" i="5"/>
  <c r="E455" i="9"/>
  <c r="H450" i="5"/>
  <c r="E450" i="8"/>
  <c r="H450" i="8" s="1"/>
  <c r="H598" i="7"/>
  <c r="E611" i="8"/>
  <c r="H611" i="8" s="1"/>
  <c r="E572" i="5"/>
  <c r="E591" i="9"/>
  <c r="H465" i="6"/>
  <c r="E428" i="6"/>
  <c r="E429" i="8"/>
  <c r="H429" i="8" s="1"/>
  <c r="H436" i="9"/>
  <c r="H431" i="7"/>
  <c r="H430" i="6"/>
  <c r="E617" i="5"/>
  <c r="E585" i="9"/>
  <c r="H591" i="7"/>
  <c r="E604" i="8"/>
  <c r="H604" i="8" s="1"/>
  <c r="H453" i="11"/>
  <c r="E455" i="10"/>
  <c r="H455" i="9"/>
  <c r="H450" i="7"/>
  <c r="H456" i="9"/>
  <c r="H451" i="5"/>
  <c r="H452" i="5"/>
  <c r="E597" i="5"/>
  <c r="H610" i="7"/>
  <c r="E570" i="6"/>
  <c r="E590" i="11"/>
  <c r="E435" i="9"/>
  <c r="E430" i="8"/>
  <c r="H430" i="8" s="1"/>
  <c r="E430" i="7"/>
  <c r="H431" i="5"/>
  <c r="H431" i="6"/>
  <c r="H432" i="6"/>
  <c r="H615" i="6"/>
  <c r="E577" i="5"/>
  <c r="E589" i="7"/>
  <c r="E602" i="8"/>
  <c r="H602" i="8" s="1"/>
  <c r="H571" i="5"/>
  <c r="H458" i="5"/>
  <c r="H465" i="9"/>
  <c r="E458" i="6"/>
  <c r="E467" i="11"/>
  <c r="H461" i="5"/>
  <c r="E468" i="11"/>
  <c r="E469" i="9"/>
  <c r="E586" i="5"/>
  <c r="E606" i="9"/>
  <c r="H620" i="10"/>
  <c r="E434" i="5"/>
  <c r="E442" i="10"/>
  <c r="E436" i="5"/>
  <c r="H443" i="9"/>
  <c r="H444" i="10"/>
  <c r="E438" i="5"/>
  <c r="E445" i="11"/>
  <c r="H618" i="10"/>
  <c r="H577" i="11"/>
  <c r="H583" i="7"/>
  <c r="H604" i="10"/>
  <c r="H454" i="5"/>
  <c r="E456" i="5"/>
  <c r="E457" i="5"/>
  <c r="H463" i="11"/>
  <c r="E458" i="8"/>
  <c r="H458" i="8" s="1"/>
  <c r="H459" i="9"/>
  <c r="E459" i="7"/>
  <c r="E589" i="6"/>
  <c r="E602" i="5"/>
  <c r="E623" i="11"/>
  <c r="H441" i="11"/>
  <c r="E436" i="8"/>
  <c r="H436" i="8" s="1"/>
  <c r="E437" i="7"/>
  <c r="E444" i="9"/>
  <c r="H439" i="7"/>
  <c r="H439" i="5"/>
  <c r="E440" i="8"/>
  <c r="H440" i="8" s="1"/>
  <c r="H616" i="11"/>
  <c r="E576" i="11"/>
  <c r="H582" i="5"/>
  <c r="E602" i="11"/>
  <c r="H458" i="10"/>
  <c r="E452" i="5"/>
  <c r="E459" i="9"/>
  <c r="E459" i="11"/>
  <c r="E453" i="6"/>
  <c r="E462" i="10"/>
  <c r="H456" i="7"/>
  <c r="H601" i="10"/>
  <c r="E606" i="5"/>
  <c r="E627" i="11"/>
  <c r="E437" i="9"/>
  <c r="E433" i="5"/>
  <c r="E432" i="6"/>
  <c r="E441" i="10"/>
  <c r="H442" i="10"/>
  <c r="E436" i="7"/>
  <c r="H443" i="10"/>
  <c r="H612" i="5"/>
  <c r="H579" i="9"/>
  <c r="H594" i="10"/>
  <c r="H606" i="9"/>
  <c r="H458" i="9"/>
  <c r="H452" i="6"/>
  <c r="E454" i="7"/>
  <c r="H462" i="10"/>
  <c r="E454" i="6"/>
  <c r="H455" i="6"/>
  <c r="H457" i="7"/>
  <c r="H600" i="10"/>
  <c r="H612" i="9"/>
  <c r="H625" i="9"/>
  <c r="H433" i="5"/>
  <c r="E433" i="6"/>
  <c r="H441" i="9"/>
  <c r="H434" i="6"/>
  <c r="H442" i="9"/>
  <c r="E436" i="6"/>
  <c r="E444" i="10"/>
  <c r="H619" i="10"/>
  <c r="H579" i="10"/>
  <c r="H585" i="7"/>
  <c r="E596" i="6"/>
  <c r="E617" i="7"/>
  <c r="E586" i="10"/>
  <c r="E598" i="9"/>
  <c r="H611" i="11"/>
  <c r="H430" i="7"/>
  <c r="H589" i="5"/>
  <c r="E455" i="11"/>
  <c r="H466" i="6"/>
  <c r="E445" i="6"/>
  <c r="E579" i="11"/>
  <c r="E465" i="5"/>
  <c r="E445" i="8"/>
  <c r="H445" i="8" s="1"/>
  <c r="E463" i="8"/>
  <c r="H463" i="8" s="1"/>
  <c r="E608" i="8"/>
  <c r="H608" i="8" s="1"/>
  <c r="E600" i="6"/>
  <c r="H596" i="5"/>
  <c r="H624" i="11"/>
  <c r="E580" i="10"/>
  <c r="H588" i="10"/>
  <c r="E549" i="10"/>
  <c r="E555" i="8"/>
  <c r="H555" i="8" s="1"/>
  <c r="H567" i="6"/>
  <c r="E535" i="9"/>
  <c r="H610" i="10"/>
  <c r="H623" i="9"/>
  <c r="E583" i="10"/>
  <c r="H589" i="7"/>
  <c r="H608" i="9"/>
  <c r="H613" i="6"/>
  <c r="E574" i="6"/>
  <c r="H544" i="10"/>
  <c r="H556" i="10"/>
  <c r="E569" i="10"/>
  <c r="E625" i="10"/>
  <c r="E584" i="10"/>
  <c r="E597" i="11"/>
  <c r="H611" i="10"/>
  <c r="E615" i="7"/>
  <c r="E576" i="6"/>
  <c r="H596" i="11"/>
  <c r="H551" i="7"/>
  <c r="E563" i="5"/>
  <c r="E524" i="7"/>
  <c r="E586" i="9"/>
  <c r="E591" i="5"/>
  <c r="E604" i="5"/>
  <c r="E624" i="9"/>
  <c r="H578" i="7"/>
  <c r="H590" i="7"/>
  <c r="E603" i="5"/>
  <c r="E565" i="7"/>
  <c r="E526" i="8"/>
  <c r="H526" i="8" s="1"/>
  <c r="H522" i="9"/>
  <c r="E551" i="5"/>
  <c r="E607" i="11"/>
  <c r="E613" i="7"/>
  <c r="H574" i="5"/>
  <c r="E587" i="7"/>
  <c r="E599" i="6"/>
  <c r="E612" i="7"/>
  <c r="E579" i="9"/>
  <c r="E541" i="9"/>
  <c r="E554" i="10"/>
  <c r="H566" i="11"/>
  <c r="H580" i="10"/>
  <c r="H585" i="5"/>
  <c r="H598" i="5"/>
  <c r="E618" i="9"/>
  <c r="E578" i="9"/>
  <c r="E584" i="5"/>
  <c r="E604" i="11"/>
  <c r="H565" i="11"/>
  <c r="E525" i="11"/>
  <c r="H531" i="6"/>
  <c r="H544" i="6"/>
  <c r="E594" i="5"/>
  <c r="H614" i="11"/>
  <c r="E628" i="10"/>
  <c r="H588" i="11"/>
  <c r="E593" i="7"/>
  <c r="E613" i="11"/>
  <c r="H574" i="9"/>
  <c r="H528" i="6"/>
  <c r="H541" i="5"/>
  <c r="H560" i="11"/>
  <c r="E611" i="10"/>
  <c r="H625" i="10"/>
  <c r="H583" i="11"/>
  <c r="E590" i="7"/>
  <c r="H603" i="7"/>
  <c r="E614" i="6"/>
  <c r="H577" i="7"/>
  <c r="H544" i="11"/>
  <c r="H557" i="9"/>
  <c r="H569" i="11"/>
  <c r="E522" i="8"/>
  <c r="H522" i="8" s="1"/>
  <c r="H542" i="10"/>
  <c r="H531" i="7"/>
  <c r="E550" i="10"/>
  <c r="E561" i="11"/>
  <c r="H566" i="6"/>
  <c r="E535" i="10"/>
  <c r="H498" i="10"/>
  <c r="H511" i="9"/>
  <c r="H529" i="11"/>
  <c r="E478" i="7"/>
  <c r="H558" i="6"/>
  <c r="E562" i="10"/>
  <c r="E573" i="9"/>
  <c r="E528" i="7"/>
  <c r="E539" i="6"/>
  <c r="E552" i="8"/>
  <c r="H552" i="8" s="1"/>
  <c r="E515" i="5"/>
  <c r="H482" i="9"/>
  <c r="H496" i="11"/>
  <c r="E508" i="11"/>
  <c r="E546" i="10"/>
  <c r="H549" i="5"/>
  <c r="E543" i="6"/>
  <c r="H556" i="7"/>
  <c r="H569" i="7"/>
  <c r="E529" i="5"/>
  <c r="E547" i="9"/>
  <c r="H504" i="6"/>
  <c r="E534" i="9"/>
  <c r="E485" i="9"/>
  <c r="E499" i="10"/>
  <c r="E526" i="7"/>
  <c r="H538" i="7"/>
  <c r="E533" i="6"/>
  <c r="H552" i="9"/>
  <c r="E558" i="8"/>
  <c r="H558" i="8" s="1"/>
  <c r="H518" i="6"/>
  <c r="E538" i="10"/>
  <c r="E495" i="8"/>
  <c r="H495" i="8" s="1"/>
  <c r="E514" i="9"/>
  <c r="E476" i="10"/>
  <c r="E488" i="10"/>
  <c r="H526" i="9"/>
  <c r="H574" i="11"/>
  <c r="H534" i="9"/>
  <c r="H546" i="11"/>
  <c r="H553" i="5"/>
  <c r="H565" i="5"/>
  <c r="H526" i="7"/>
  <c r="H495" i="9"/>
  <c r="E507" i="9"/>
  <c r="E521" i="11"/>
  <c r="H481" i="11"/>
  <c r="H524" i="6"/>
  <c r="E536" i="6"/>
  <c r="E539" i="9"/>
  <c r="E545" i="8"/>
  <c r="H545" i="8" s="1"/>
  <c r="H563" i="11"/>
  <c r="H518" i="7"/>
  <c r="E530" i="8"/>
  <c r="H530" i="8" s="1"/>
  <c r="H492" i="6"/>
  <c r="H514" i="10"/>
  <c r="E467" i="6"/>
  <c r="E480" i="8"/>
  <c r="H480" i="8" s="1"/>
  <c r="E568" i="10"/>
  <c r="E562" i="11"/>
  <c r="E569" i="8"/>
  <c r="H569" i="8" s="1"/>
  <c r="H530" i="7"/>
  <c r="E542" i="7"/>
  <c r="E553" i="6"/>
  <c r="H526" i="10"/>
  <c r="H476" i="6"/>
  <c r="H491" i="5"/>
  <c r="H504" i="7"/>
  <c r="H535" i="7"/>
  <c r="E552" i="10"/>
  <c r="E541" i="5"/>
  <c r="E553" i="7"/>
  <c r="E436" i="11"/>
  <c r="H609" i="11"/>
  <c r="E600" i="5"/>
  <c r="H429" i="7"/>
  <c r="E447" i="5"/>
  <c r="H592" i="11"/>
  <c r="E583" i="8"/>
  <c r="H583" i="8" s="1"/>
  <c r="E451" i="11"/>
  <c r="H471" i="10"/>
  <c r="E449" i="11"/>
  <c r="H622" i="11"/>
  <c r="H581" i="7"/>
  <c r="H619" i="11"/>
  <c r="H618" i="5"/>
  <c r="E575" i="6"/>
  <c r="E542" i="11"/>
  <c r="E549" i="6"/>
  <c r="E562" i="6"/>
  <c r="E524" i="5"/>
  <c r="H597" i="5"/>
  <c r="E610" i="5"/>
  <c r="H570" i="6"/>
  <c r="H592" i="10"/>
  <c r="E604" i="10"/>
  <c r="H617" i="10"/>
  <c r="H570" i="5"/>
  <c r="H532" i="7"/>
  <c r="H543" i="6"/>
  <c r="H557" i="7"/>
  <c r="E619" i="10"/>
  <c r="H572" i="6"/>
  <c r="E585" i="5"/>
  <c r="E597" i="6"/>
  <c r="E610" i="6"/>
  <c r="H578" i="11"/>
  <c r="H591" i="11"/>
  <c r="E546" i="8"/>
  <c r="H546" i="8" s="1"/>
  <c r="E559" i="8"/>
  <c r="H559" i="8" s="1"/>
  <c r="E519" i="7"/>
  <c r="E580" i="11"/>
  <c r="H593" i="11"/>
  <c r="H599" i="7"/>
  <c r="E619" i="9"/>
  <c r="H573" i="5"/>
  <c r="H592" i="9"/>
  <c r="E605" i="11"/>
  <c r="H560" i="7"/>
  <c r="E521" i="5"/>
  <c r="H540" i="9"/>
  <c r="E552" i="11"/>
  <c r="E595" i="5"/>
  <c r="E616" i="10"/>
  <c r="E576" i="10"/>
  <c r="E581" i="6"/>
  <c r="E603" i="10"/>
  <c r="E614" i="9"/>
  <c r="E568" i="6"/>
  <c r="E536" i="11"/>
  <c r="E543" i="8"/>
  <c r="H543" i="8" s="1"/>
  <c r="E555" i="7"/>
  <c r="E627" i="9"/>
  <c r="H587" i="10"/>
  <c r="H592" i="6"/>
  <c r="H613" i="9"/>
  <c r="E618" i="5"/>
  <c r="E580" i="8"/>
  <c r="H580" i="8" s="1"/>
  <c r="E591" i="6"/>
  <c r="E561" i="10"/>
  <c r="E566" i="6"/>
  <c r="H533" i="11"/>
  <c r="H584" i="10"/>
  <c r="E596" i="9"/>
  <c r="E609" i="9"/>
  <c r="H623" i="11"/>
  <c r="H582" i="9"/>
  <c r="E588" i="5"/>
  <c r="E608" i="11"/>
  <c r="H562" i="6"/>
  <c r="E530" i="11"/>
  <c r="E543" i="9"/>
  <c r="E548" i="6"/>
  <c r="E606" i="11"/>
  <c r="H618" i="11"/>
  <c r="E579" i="10"/>
  <c r="E592" i="11"/>
  <c r="H597" i="6"/>
  <c r="E611" i="7"/>
  <c r="H572" i="7"/>
  <c r="H532" i="6"/>
  <c r="E553" i="10"/>
  <c r="E564" i="9"/>
  <c r="E517" i="5"/>
  <c r="E564" i="6"/>
  <c r="E532" i="9"/>
  <c r="H537" i="6"/>
  <c r="E556" i="9"/>
  <c r="H568" i="11"/>
  <c r="E530" i="10"/>
  <c r="E487" i="8"/>
  <c r="H487" i="8" s="1"/>
  <c r="H507" i="10"/>
  <c r="E512" i="6"/>
  <c r="E480" i="10"/>
  <c r="E560" i="11"/>
  <c r="H549" i="6"/>
  <c r="H562" i="5"/>
  <c r="H529" i="9"/>
  <c r="H541" i="9"/>
  <c r="E547" i="5"/>
  <c r="E517" i="9"/>
  <c r="H478" i="10"/>
  <c r="E485" i="5"/>
  <c r="H504" i="10"/>
  <c r="H540" i="10"/>
  <c r="H551" i="10"/>
  <c r="E538" i="6"/>
  <c r="E550" i="6"/>
  <c r="H570" i="9"/>
  <c r="E525" i="7"/>
  <c r="E537" i="5"/>
  <c r="E500" i="5"/>
  <c r="H521" i="10"/>
  <c r="E480" i="11"/>
  <c r="E487" i="5"/>
  <c r="E527" i="11"/>
  <c r="E568" i="7"/>
  <c r="H535" i="9"/>
  <c r="H547" i="11"/>
  <c r="H560" i="10"/>
  <c r="E565" i="8"/>
  <c r="H565" i="8" s="1"/>
  <c r="E533" i="10"/>
  <c r="E496" i="11"/>
  <c r="H503" i="7"/>
  <c r="E516" i="7"/>
  <c r="H483" i="9"/>
  <c r="H567" i="5"/>
  <c r="E563" i="8"/>
  <c r="H563" i="8" s="1"/>
  <c r="E522" i="6"/>
  <c r="E536" i="7"/>
  <c r="E547" i="6"/>
  <c r="E560" i="7"/>
  <c r="E527" i="9"/>
  <c r="H490" i="11"/>
  <c r="E497" i="6"/>
  <c r="E516" i="9"/>
  <c r="H477" i="11"/>
  <c r="E518" i="6"/>
  <c r="H574" i="10"/>
  <c r="E527" i="6"/>
  <c r="E546" i="9"/>
  <c r="E559" i="10"/>
  <c r="E564" i="8"/>
  <c r="H564" i="8" s="1"/>
  <c r="H531" i="9"/>
  <c r="H494" i="9"/>
  <c r="E502" i="8"/>
  <c r="H502" i="8" s="1"/>
  <c r="H521" i="11"/>
  <c r="H483" i="10"/>
  <c r="E556" i="5"/>
  <c r="H558" i="9"/>
  <c r="H563" i="6"/>
  <c r="E532" i="10"/>
  <c r="H543" i="11"/>
  <c r="H554" i="11"/>
  <c r="H518" i="11"/>
  <c r="E479" i="11"/>
  <c r="E486" i="5"/>
  <c r="E505" i="9"/>
  <c r="H529" i="5"/>
  <c r="H548" i="10"/>
  <c r="E543" i="10"/>
  <c r="E437" i="11"/>
  <c r="H450" i="9"/>
  <c r="E611" i="6"/>
  <c r="E436" i="10"/>
  <c r="H448" i="7"/>
  <c r="H467" i="10"/>
  <c r="H596" i="7"/>
  <c r="E452" i="11"/>
  <c r="H463" i="6"/>
  <c r="E450" i="9"/>
  <c r="H574" i="6"/>
  <c r="E583" i="9"/>
  <c r="H614" i="9"/>
  <c r="H614" i="7"/>
  <c r="E577" i="9"/>
  <c r="H538" i="11"/>
  <c r="E551" i="9"/>
  <c r="H564" i="9"/>
  <c r="H581" i="5"/>
  <c r="E599" i="11"/>
  <c r="H605" i="7"/>
  <c r="H626" i="9"/>
  <c r="E579" i="8"/>
  <c r="H579" i="8" s="1"/>
  <c r="H591" i="6"/>
  <c r="H603" i="6"/>
  <c r="E572" i="11"/>
  <c r="E527" i="7"/>
  <c r="H545" i="9"/>
  <c r="H552" i="5"/>
  <c r="H607" i="7"/>
  <c r="H627" i="11"/>
  <c r="H586" i="11"/>
  <c r="E600" i="9"/>
  <c r="H613" i="11"/>
  <c r="E627" i="10"/>
  <c r="E578" i="6"/>
  <c r="E541" i="8"/>
  <c r="H541" i="8" s="1"/>
  <c r="H561" i="10"/>
  <c r="E565" i="6"/>
  <c r="H629" i="10"/>
  <c r="E581" i="8"/>
  <c r="H581" i="8" s="1"/>
  <c r="H593" i="6"/>
  <c r="E607" i="7"/>
  <c r="H618" i="6"/>
  <c r="E587" i="11"/>
  <c r="E601" i="10"/>
  <c r="E554" i="6"/>
  <c r="E575" i="10"/>
  <c r="E529" i="7"/>
  <c r="E585" i="11"/>
  <c r="H598" i="11"/>
  <c r="H602" i="6"/>
  <c r="E616" i="8"/>
  <c r="H616" i="8" s="1"/>
  <c r="H576" i="6"/>
  <c r="H597" i="9"/>
  <c r="H610" i="9"/>
  <c r="H571" i="10"/>
  <c r="E524" i="6"/>
  <c r="E538" i="5"/>
  <c r="E557" i="10"/>
  <c r="E623" i="10"/>
  <c r="H583" i="10"/>
  <c r="H596" i="10"/>
  <c r="H600" i="6"/>
  <c r="H621" i="11"/>
  <c r="E575" i="5"/>
  <c r="H586" i="6"/>
  <c r="E549" i="8"/>
  <c r="H549" i="8" s="1"/>
  <c r="E561" i="6"/>
  <c r="E529" i="10"/>
  <c r="E572" i="7"/>
  <c r="H591" i="9"/>
  <c r="H604" i="9"/>
  <c r="E618" i="10"/>
  <c r="E578" i="10"/>
  <c r="H583" i="6"/>
  <c r="H595" i="6"/>
  <c r="E558" i="5"/>
  <c r="H525" i="9"/>
  <c r="E532" i="7"/>
  <c r="E544" i="7"/>
  <c r="E594" i="7"/>
  <c r="E614" i="10"/>
  <c r="E619" i="8"/>
  <c r="H619" i="8" s="1"/>
  <c r="E580" i="7"/>
  <c r="H600" i="9"/>
  <c r="E613" i="9"/>
  <c r="H567" i="7"/>
  <c r="H534" i="11"/>
  <c r="E548" i="10"/>
  <c r="H554" i="7"/>
  <c r="E571" i="11"/>
  <c r="E567" i="10"/>
  <c r="E521" i="7"/>
  <c r="E540" i="10"/>
  <c r="H545" i="5"/>
  <c r="E564" i="10"/>
  <c r="H518" i="5"/>
  <c r="H482" i="7"/>
  <c r="E495" i="5"/>
  <c r="H508" i="5"/>
  <c r="H540" i="7"/>
  <c r="E549" i="7"/>
  <c r="H551" i="9"/>
  <c r="H557" i="5"/>
  <c r="E518" i="5"/>
  <c r="H529" i="6"/>
  <c r="H541" i="6"/>
  <c r="E506" i="5"/>
  <c r="E533" i="7"/>
  <c r="E480" i="7"/>
  <c r="E499" i="9"/>
  <c r="E526" i="6"/>
  <c r="E545" i="9"/>
  <c r="E535" i="7"/>
  <c r="H547" i="7"/>
  <c r="H559" i="5"/>
  <c r="H519" i="6"/>
  <c r="H532" i="5"/>
  <c r="H495" i="5"/>
  <c r="H515" i="11"/>
  <c r="H476" i="10"/>
  <c r="E482" i="5"/>
  <c r="E574" i="11"/>
  <c r="E563" i="7"/>
  <c r="E530" i="9"/>
  <c r="H536" i="5"/>
  <c r="H547" i="6"/>
  <c r="H561" i="7"/>
  <c r="H520" i="6"/>
  <c r="H485" i="5"/>
  <c r="E498" i="8"/>
  <c r="H498" i="8" s="1"/>
  <c r="H510" i="6"/>
  <c r="H472" i="7"/>
  <c r="E568" i="9"/>
  <c r="E564" i="11"/>
  <c r="E519" i="8"/>
  <c r="H519" i="8" s="1"/>
  <c r="E531" i="8"/>
  <c r="H531" i="8" s="1"/>
  <c r="H542" i="6"/>
  <c r="H561" i="9"/>
  <c r="E529" i="8"/>
  <c r="H529" i="8" s="1"/>
  <c r="H485" i="9"/>
  <c r="H499" i="9"/>
  <c r="E511" i="11"/>
  <c r="E527" i="8"/>
  <c r="H527" i="8" s="1"/>
  <c r="E573" i="10"/>
  <c r="E562" i="7"/>
  <c r="E523" i="5"/>
  <c r="E534" i="6"/>
  <c r="E547" i="8"/>
  <c r="H547" i="8" s="1"/>
  <c r="H559" i="7"/>
  <c r="E520" i="7"/>
  <c r="H489" i="9"/>
  <c r="E503" i="11"/>
  <c r="E510" i="7"/>
  <c r="H469" i="6"/>
  <c r="H557" i="11"/>
  <c r="E553" i="9"/>
  <c r="E559" i="7"/>
  <c r="H526" i="11"/>
  <c r="E531" i="6"/>
  <c r="H550" i="11"/>
  <c r="E507" i="8"/>
  <c r="H507" i="8" s="1"/>
  <c r="E468" i="5"/>
  <c r="H481" i="6"/>
  <c r="H501" i="10"/>
  <c r="H523" i="7"/>
  <c r="E535" i="6"/>
  <c r="E432" i="7"/>
  <c r="H451" i="9"/>
  <c r="E573" i="6"/>
  <c r="E619" i="5"/>
  <c r="H454" i="11"/>
  <c r="H469" i="10"/>
  <c r="H608" i="6"/>
  <c r="E602" i="6"/>
  <c r="H465" i="5"/>
  <c r="E445" i="7"/>
  <c r="E595" i="9"/>
  <c r="H609" i="5"/>
  <c r="H609" i="9"/>
  <c r="H610" i="5"/>
  <c r="E573" i="11"/>
  <c r="E534" i="10"/>
  <c r="E540" i="5"/>
  <c r="H559" i="11"/>
  <c r="H575" i="5"/>
  <c r="E586" i="6"/>
  <c r="H600" i="7"/>
  <c r="H612" i="6"/>
  <c r="E574" i="8"/>
  <c r="H574" i="8" s="1"/>
  <c r="H587" i="5"/>
  <c r="E599" i="5"/>
  <c r="E560" i="6"/>
  <c r="H528" i="9"/>
  <c r="H541" i="11"/>
  <c r="H553" i="11"/>
  <c r="H601" i="6"/>
  <c r="E614" i="5"/>
  <c r="H576" i="7"/>
  <c r="E595" i="11"/>
  <c r="H609" i="10"/>
  <c r="E613" i="8"/>
  <c r="H613" i="8" s="1"/>
  <c r="E575" i="8"/>
  <c r="H575" i="8" s="1"/>
  <c r="H542" i="9"/>
  <c r="H555" i="11"/>
  <c r="H561" i="6"/>
  <c r="H615" i="7"/>
  <c r="H577" i="5"/>
  <c r="H588" i="6"/>
  <c r="E601" i="6"/>
  <c r="E614" i="7"/>
  <c r="E582" i="9"/>
  <c r="H595" i="11"/>
  <c r="H550" i="7"/>
  <c r="H570" i="10"/>
  <c r="H524" i="5"/>
  <c r="H579" i="11"/>
  <c r="H593" i="9"/>
  <c r="E598" i="7"/>
  <c r="H610" i="6"/>
  <c r="E572" i="8"/>
  <c r="H572" i="8" s="1"/>
  <c r="E593" i="10"/>
  <c r="E598" i="5"/>
  <c r="E559" i="5"/>
  <c r="E520" i="8"/>
  <c r="H520" i="8" s="1"/>
  <c r="E533" i="5"/>
  <c r="H546" i="7"/>
  <c r="E609" i="6"/>
  <c r="H571" i="7"/>
  <c r="H591" i="10"/>
  <c r="E603" i="11"/>
  <c r="E609" i="8"/>
  <c r="H609" i="8" s="1"/>
  <c r="H570" i="7"/>
  <c r="H581" i="6"/>
  <c r="E544" i="8"/>
  <c r="H544" i="8" s="1"/>
  <c r="E563" i="9"/>
  <c r="E517" i="8"/>
  <c r="H517" i="8" s="1"/>
  <c r="H628" i="10"/>
  <c r="H580" i="5"/>
  <c r="H599" i="9"/>
  <c r="E612" i="9"/>
  <c r="H626" i="11"/>
  <c r="E584" i="11"/>
  <c r="H590" i="6"/>
  <c r="E559" i="11"/>
  <c r="E572" i="9"/>
  <c r="H533" i="9"/>
  <c r="E576" i="7"/>
  <c r="E589" i="8"/>
  <c r="H589" i="8" s="1"/>
  <c r="H602" i="5"/>
  <c r="E622" i="11"/>
  <c r="E581" i="11"/>
  <c r="H588" i="7"/>
  <c r="E601" i="8"/>
  <c r="H601" i="8" s="1"/>
  <c r="E562" i="8"/>
  <c r="H562" i="8" s="1"/>
  <c r="H530" i="10"/>
  <c r="E536" i="5"/>
  <c r="E556" i="10"/>
  <c r="H566" i="9"/>
  <c r="H555" i="7"/>
  <c r="H573" i="11"/>
  <c r="E528" i="5"/>
  <c r="H540" i="5"/>
  <c r="E560" i="10"/>
  <c r="E516" i="8"/>
  <c r="H516" i="8" s="1"/>
  <c r="E475" i="6"/>
  <c r="E490" i="8"/>
  <c r="H490" i="8" s="1"/>
  <c r="E503" i="8"/>
  <c r="H503" i="8" s="1"/>
  <c r="H534" i="5"/>
  <c r="H550" i="9"/>
  <c r="E540" i="7"/>
  <c r="E558" i="11"/>
  <c r="H570" i="11"/>
  <c r="E531" i="9"/>
  <c r="H537" i="7"/>
  <c r="E501" i="7"/>
  <c r="E513" i="6"/>
  <c r="E475" i="7"/>
  <c r="H495" i="10"/>
  <c r="E528" i="10"/>
  <c r="E575" i="11"/>
  <c r="H537" i="10"/>
  <c r="E548" i="9"/>
  <c r="E554" i="5"/>
  <c r="H573" i="10"/>
  <c r="H527" i="5"/>
  <c r="E490" i="5"/>
  <c r="E504" i="7"/>
  <c r="H523" i="11"/>
  <c r="E483" i="11"/>
  <c r="E570" i="10"/>
  <c r="H558" i="7"/>
  <c r="H519" i="7"/>
  <c r="H537" i="9"/>
  <c r="E543" i="5"/>
  <c r="E556" i="7"/>
  <c r="E534" i="7"/>
  <c r="E480" i="5"/>
  <c r="H493" i="7"/>
  <c r="E512" i="11"/>
  <c r="H539" i="10"/>
  <c r="H564" i="10"/>
  <c r="H552" i="6"/>
  <c r="H571" i="9"/>
  <c r="H532" i="11"/>
  <c r="H524" i="9"/>
  <c r="H556" i="9"/>
  <c r="E514" i="7"/>
  <c r="H474" i="5"/>
  <c r="E488" i="8"/>
  <c r="H488" i="8" s="1"/>
  <c r="E500" i="6"/>
  <c r="H520" i="10"/>
  <c r="E567" i="9"/>
  <c r="E557" i="8"/>
  <c r="H557" i="8" s="1"/>
  <c r="E518" i="7"/>
  <c r="H536" i="9"/>
  <c r="E541" i="6"/>
  <c r="H553" i="6"/>
  <c r="H530" i="11"/>
  <c r="E479" i="7"/>
  <c r="H491" i="6"/>
  <c r="E505" i="7"/>
  <c r="E537" i="7"/>
  <c r="H546" i="5"/>
  <c r="H542" i="5"/>
  <c r="E554" i="8"/>
  <c r="H554" i="8" s="1"/>
  <c r="E566" i="5"/>
  <c r="H534" i="10"/>
  <c r="H546" i="10"/>
  <c r="H509" i="9"/>
  <c r="H516" i="5"/>
  <c r="H484" i="10"/>
  <c r="E495" i="9"/>
  <c r="H524" i="11"/>
  <c r="E438" i="11"/>
  <c r="H452" i="9"/>
  <c r="H586" i="7"/>
  <c r="E587" i="10"/>
  <c r="E449" i="5"/>
  <c r="E462" i="5"/>
  <c r="E441" i="5"/>
  <c r="H615" i="5"/>
  <c r="H472" i="11"/>
  <c r="H445" i="7"/>
  <c r="H615" i="9"/>
  <c r="E593" i="6"/>
  <c r="H605" i="10"/>
  <c r="E605" i="7"/>
  <c r="E568" i="11"/>
  <c r="E529" i="11"/>
  <c r="H535" i="5"/>
  <c r="H554" i="9"/>
  <c r="E570" i="5"/>
  <c r="H590" i="11"/>
  <c r="E595" i="7"/>
  <c r="H616" i="10"/>
  <c r="H575" i="9"/>
  <c r="H582" i="7"/>
  <c r="H595" i="7"/>
  <c r="E563" i="10"/>
  <c r="H569" i="5"/>
  <c r="H530" i="5"/>
  <c r="H548" i="9"/>
  <c r="H596" i="6"/>
  <c r="H617" i="11"/>
  <c r="E571" i="7"/>
  <c r="H582" i="6"/>
  <c r="E596" i="7"/>
  <c r="E616" i="11"/>
  <c r="H576" i="9"/>
  <c r="H531" i="5"/>
  <c r="E544" i="5"/>
  <c r="E556" i="6"/>
  <c r="H611" i="7"/>
  <c r="H572" i="5"/>
  <c r="H584" i="5"/>
  <c r="H604" i="11"/>
  <c r="E610" i="7"/>
  <c r="E571" i="5"/>
  <c r="E590" i="9"/>
  <c r="H552" i="10"/>
  <c r="E558" i="7"/>
  <c r="H525" i="11"/>
  <c r="E628" i="11"/>
  <c r="H588" i="9"/>
  <c r="H594" i="7"/>
  <c r="H605" i="6"/>
  <c r="E619" i="7"/>
  <c r="H580" i="7"/>
  <c r="E593" i="8"/>
  <c r="H593" i="8" s="1"/>
  <c r="E560" i="9"/>
  <c r="E567" i="8"/>
  <c r="H567" i="8" s="1"/>
  <c r="E528" i="8"/>
  <c r="H528" i="8" s="1"/>
  <c r="H541" i="7"/>
  <c r="E604" i="6"/>
  <c r="H617" i="5"/>
  <c r="E579" i="5"/>
  <c r="E599" i="10"/>
  <c r="E611" i="11"/>
  <c r="E615" i="6"/>
  <c r="H584" i="9"/>
  <c r="E539" i="8"/>
  <c r="H539" i="8" s="1"/>
  <c r="E558" i="9"/>
  <c r="H571" i="11"/>
  <c r="E612" i="6"/>
  <c r="E582" i="10"/>
  <c r="H595" i="10"/>
  <c r="H599" i="6"/>
  <c r="E622" i="10"/>
  <c r="E580" i="9"/>
  <c r="E587" i="8"/>
  <c r="H587" i="8" s="1"/>
  <c r="E554" i="9"/>
  <c r="E561" i="5"/>
  <c r="H522" i="7"/>
  <c r="E577" i="11"/>
  <c r="H584" i="7"/>
  <c r="E597" i="8"/>
  <c r="H597" i="8" s="1"/>
  <c r="H609" i="7"/>
  <c r="H578" i="10"/>
  <c r="E582" i="6"/>
  <c r="E595" i="6"/>
  <c r="H556" i="6"/>
  <c r="E517" i="6"/>
  <c r="E531" i="5"/>
  <c r="E551" i="10"/>
  <c r="H555" i="5"/>
  <c r="E550" i="8"/>
  <c r="H550" i="8" s="1"/>
  <c r="E569" i="9"/>
  <c r="E523" i="8"/>
  <c r="H523" i="8" s="1"/>
  <c r="H536" i="7"/>
  <c r="E548" i="7"/>
  <c r="E511" i="8"/>
  <c r="H511" i="8" s="1"/>
  <c r="H471" i="6"/>
  <c r="H492" i="10"/>
  <c r="H505" i="10"/>
  <c r="H526" i="6"/>
  <c r="H545" i="11"/>
  <c r="H534" i="6"/>
  <c r="E546" i="6"/>
  <c r="H566" i="10"/>
  <c r="E526" i="9"/>
  <c r="E539" i="10"/>
  <c r="E503" i="10"/>
  <c r="E509" i="7"/>
  <c r="H468" i="6"/>
  <c r="E483" i="5"/>
  <c r="E568" i="8"/>
  <c r="H568" i="8" s="1"/>
  <c r="E564" i="7"/>
  <c r="H531" i="11"/>
  <c r="E544" i="10"/>
  <c r="H548" i="6"/>
  <c r="H560" i="6"/>
  <c r="E528" i="9"/>
  <c r="E492" i="10"/>
  <c r="H505" i="11"/>
  <c r="H512" i="7"/>
  <c r="E479" i="10"/>
  <c r="H564" i="11"/>
  <c r="H553" i="7"/>
  <c r="H572" i="9"/>
  <c r="E532" i="11"/>
  <c r="E537" i="6"/>
  <c r="H558" i="10"/>
  <c r="H520" i="9"/>
  <c r="E481" i="9"/>
  <c r="E487" i="6"/>
  <c r="H501" i="5"/>
  <c r="E520" i="11"/>
  <c r="H559" i="10"/>
  <c r="E548" i="8"/>
  <c r="H548" i="8" s="1"/>
  <c r="E560" i="5"/>
  <c r="H527" i="9"/>
  <c r="H539" i="9"/>
  <c r="E544" i="6"/>
  <c r="E508" i="6"/>
  <c r="E475" i="9"/>
  <c r="E483" i="8"/>
  <c r="H483" i="8" s="1"/>
  <c r="H503" i="10"/>
  <c r="E508" i="7"/>
  <c r="H563" i="9"/>
  <c r="E552" i="5"/>
  <c r="H564" i="7"/>
  <c r="H525" i="7"/>
  <c r="H543" i="9"/>
  <c r="E549" i="5"/>
  <c r="E519" i="9"/>
  <c r="H480" i="11"/>
  <c r="H493" i="9"/>
  <c r="E500" i="8"/>
  <c r="H500" i="8" s="1"/>
  <c r="H536" i="11"/>
  <c r="H540" i="6"/>
  <c r="H536" i="6"/>
  <c r="E555" i="11"/>
  <c r="H567" i="9"/>
  <c r="H522" i="5"/>
  <c r="H540" i="11"/>
  <c r="E505" i="10"/>
  <c r="H517" i="9"/>
  <c r="E471" i="6"/>
  <c r="E491" i="11"/>
  <c r="E572" i="10"/>
  <c r="E567" i="11"/>
  <c r="E528" i="11"/>
  <c r="E541" i="10"/>
  <c r="H439" i="9"/>
  <c r="E446" i="8"/>
  <c r="H446" i="8" s="1"/>
  <c r="H464" i="5"/>
  <c r="E592" i="6"/>
  <c r="E450" i="5"/>
  <c r="H469" i="11"/>
  <c r="H449" i="9"/>
  <c r="E582" i="11"/>
  <c r="E473" i="10"/>
  <c r="H453" i="10"/>
  <c r="E583" i="7"/>
  <c r="E588" i="6"/>
  <c r="H592" i="7"/>
  <c r="E594" i="6"/>
  <c r="E563" i="11"/>
  <c r="E518" i="8"/>
  <c r="H518" i="8" s="1"/>
  <c r="E529" i="6"/>
  <c r="E543" i="7"/>
  <c r="H617" i="7"/>
  <c r="E584" i="9"/>
  <c r="E597" i="9"/>
  <c r="E610" i="9"/>
  <c r="E624" i="11"/>
  <c r="E583" i="11"/>
  <c r="H597" i="11"/>
  <c r="E557" i="11"/>
  <c r="H564" i="5"/>
  <c r="E531" i="11"/>
  <c r="H579" i="6"/>
  <c r="E592" i="5"/>
  <c r="H612" i="11"/>
  <c r="E625" i="11"/>
  <c r="H578" i="6"/>
  <c r="E591" i="8"/>
  <c r="H591" i="8" s="1"/>
  <c r="H611" i="9"/>
  <c r="E565" i="5"/>
  <c r="H532" i="9"/>
  <c r="H539" i="5"/>
  <c r="E552" i="7"/>
  <c r="E605" i="6"/>
  <c r="E617" i="6"/>
  <c r="E586" i="11"/>
  <c r="H592" i="5"/>
  <c r="H613" i="10"/>
  <c r="E625" i="9"/>
  <c r="H585" i="10"/>
  <c r="E540" i="8"/>
  <c r="H540" i="8" s="1"/>
  <c r="E559" i="9"/>
  <c r="H565" i="6"/>
  <c r="E623" i="9"/>
  <c r="H575" i="6"/>
  <c r="H597" i="10"/>
  <c r="H601" i="7"/>
  <c r="H614" i="5"/>
  <c r="E575" i="7"/>
  <c r="E587" i="6"/>
  <c r="E555" i="9"/>
  <c r="E562" i="5"/>
  <c r="E529" i="9"/>
  <c r="H542" i="11"/>
  <c r="H600" i="5"/>
  <c r="E620" i="9"/>
  <c r="H580" i="11"/>
  <c r="E594" i="10"/>
  <c r="H598" i="6"/>
  <c r="E620" i="10"/>
  <c r="E573" i="5"/>
  <c r="H533" i="6"/>
  <c r="E553" i="11"/>
  <c r="H567" i="10"/>
  <c r="E617" i="10"/>
  <c r="H569" i="6"/>
  <c r="E589" i="9"/>
  <c r="H603" i="10"/>
  <c r="H608" i="5"/>
  <c r="H568" i="6"/>
  <c r="H589" i="11"/>
  <c r="H543" i="7"/>
  <c r="E555" i="6"/>
  <c r="E569" i="5"/>
  <c r="E618" i="7"/>
  <c r="H585" i="11"/>
  <c r="E600" i="10"/>
  <c r="H605" i="5"/>
  <c r="H625" i="11"/>
  <c r="H579" i="7"/>
  <c r="H591" i="5"/>
  <c r="H558" i="11"/>
  <c r="H572" i="10"/>
  <c r="H525" i="6"/>
  <c r="E540" i="6"/>
  <c r="E556" i="11"/>
  <c r="H551" i="11"/>
  <c r="E565" i="10"/>
  <c r="E525" i="10"/>
  <c r="E537" i="11"/>
  <c r="E549" i="9"/>
  <c r="H513" i="10"/>
  <c r="E473" i="9"/>
  <c r="H479" i="6"/>
  <c r="E493" i="5"/>
  <c r="E522" i="7"/>
  <c r="E535" i="8"/>
  <c r="H535" i="8" s="1"/>
  <c r="E530" i="7"/>
  <c r="E548" i="11"/>
  <c r="E554" i="7"/>
  <c r="H573" i="9"/>
  <c r="H527" i="6"/>
  <c r="E497" i="11"/>
  <c r="E503" i="6"/>
  <c r="E524" i="9"/>
  <c r="E478" i="5"/>
  <c r="H563" i="7"/>
  <c r="E565" i="11"/>
  <c r="E520" i="5"/>
  <c r="E532" i="5"/>
  <c r="E550" i="11"/>
  <c r="E562" i="9"/>
  <c r="H524" i="10"/>
  <c r="E487" i="10"/>
  <c r="E500" i="9"/>
  <c r="E513" i="9"/>
  <c r="H473" i="11"/>
  <c r="E552" i="6"/>
  <c r="H549" i="7"/>
  <c r="E561" i="8"/>
  <c r="H561" i="8" s="1"/>
  <c r="H521" i="6"/>
  <c r="H534" i="7"/>
  <c r="H552" i="11"/>
  <c r="E509" i="8"/>
  <c r="H509" i="8" s="1"/>
  <c r="E470" i="5"/>
  <c r="E489" i="11"/>
  <c r="H502" i="9"/>
  <c r="E538" i="8"/>
  <c r="H538" i="8" s="1"/>
  <c r="H546" i="6"/>
  <c r="H543" i="5"/>
  <c r="H554" i="6"/>
  <c r="E574" i="10"/>
  <c r="H528" i="7"/>
  <c r="E546" i="11"/>
  <c r="H510" i="9"/>
  <c r="H519" i="5"/>
  <c r="H485" i="10"/>
  <c r="E497" i="10"/>
  <c r="E504" i="5"/>
  <c r="H552" i="7"/>
  <c r="E547" i="7"/>
  <c r="E565" i="9"/>
  <c r="H520" i="5"/>
  <c r="H533" i="5"/>
  <c r="H545" i="7"/>
  <c r="E515" i="10"/>
  <c r="H469" i="7"/>
  <c r="H482" i="5"/>
  <c r="H501" i="9"/>
  <c r="H531" i="10"/>
  <c r="H537" i="5"/>
  <c r="E532" i="8"/>
  <c r="H532" i="8" s="1"/>
  <c r="H544" i="5"/>
  <c r="H563" i="10"/>
  <c r="H576" i="10"/>
  <c r="E535" i="11"/>
  <c r="E493" i="7"/>
  <c r="E506" i="7"/>
  <c r="E532" i="6"/>
  <c r="H480" i="7"/>
  <c r="H560" i="5"/>
  <c r="E556" i="8"/>
  <c r="H556" i="8" s="1"/>
  <c r="H624" i="10"/>
  <c r="E453" i="9"/>
  <c r="E465" i="7"/>
  <c r="E605" i="5"/>
  <c r="E599" i="7"/>
  <c r="H464" i="7"/>
  <c r="E443" i="5"/>
  <c r="E597" i="10"/>
  <c r="E582" i="5"/>
  <c r="E454" i="10"/>
  <c r="E620" i="8"/>
  <c r="H620" i="8" s="1"/>
  <c r="H587" i="9"/>
  <c r="E589" i="11"/>
  <c r="E590" i="8"/>
  <c r="H590" i="8" s="1"/>
  <c r="E551" i="6"/>
  <c r="E571" i="9"/>
  <c r="E526" i="5"/>
  <c r="H544" i="9"/>
  <c r="E620" i="11"/>
  <c r="E573" i="7"/>
  <c r="H586" i="5"/>
  <c r="E598" i="8"/>
  <c r="H598" i="8" s="1"/>
  <c r="H618" i="9"/>
  <c r="H578" i="9"/>
  <c r="E585" i="7"/>
  <c r="H553" i="10"/>
  <c r="E566" i="10"/>
  <c r="E519" i="6"/>
  <c r="E581" i="10"/>
  <c r="E595" i="10"/>
  <c r="H608" i="10"/>
  <c r="H611" i="6"/>
  <c r="E574" i="5"/>
  <c r="E593" i="11"/>
  <c r="E599" i="8"/>
  <c r="H599" i="8" s="1"/>
  <c r="E566" i="9"/>
  <c r="E521" i="8"/>
  <c r="H521" i="8" s="1"/>
  <c r="E534" i="5"/>
  <c r="H554" i="10"/>
  <c r="E601" i="5"/>
  <c r="H612" i="7"/>
  <c r="H581" i="9"/>
  <c r="H587" i="7"/>
  <c r="E600" i="7"/>
  <c r="H621" i="9"/>
  <c r="H580" i="9"/>
  <c r="E541" i="11"/>
  <c r="E555" i="10"/>
  <c r="H567" i="11"/>
  <c r="E610" i="8"/>
  <c r="H610" i="8" s="1"/>
  <c r="H577" i="9"/>
  <c r="E583" i="6"/>
  <c r="E604" i="9"/>
  <c r="E609" i="5"/>
  <c r="E569" i="6"/>
  <c r="H583" i="5"/>
  <c r="E550" i="9"/>
  <c r="E557" i="5"/>
  <c r="H525" i="10"/>
  <c r="H537" i="11"/>
  <c r="H602" i="9"/>
  <c r="E608" i="5"/>
  <c r="E628" i="9"/>
  <c r="H580" i="6"/>
  <c r="H601" i="9"/>
  <c r="E607" i="8"/>
  <c r="H607" i="8" s="1"/>
  <c r="E568" i="5"/>
  <c r="E528" i="6"/>
  <c r="H548" i="11"/>
  <c r="E561" i="9"/>
  <c r="H604" i="7"/>
  <c r="H626" i="10"/>
  <c r="H577" i="6"/>
  <c r="H589" i="6"/>
  <c r="H610" i="11"/>
  <c r="E616" i="7"/>
  <c r="E577" i="8"/>
  <c r="H577" i="8" s="1"/>
  <c r="E538" i="7"/>
  <c r="E558" i="10"/>
  <c r="E570" i="11"/>
  <c r="H613" i="7"/>
  <c r="H574" i="7"/>
  <c r="E587" i="5"/>
  <c r="H607" i="11"/>
  <c r="E621" i="10"/>
  <c r="H581" i="10"/>
  <c r="E585" i="6"/>
  <c r="H555" i="10"/>
  <c r="E566" i="11"/>
  <c r="H521" i="7"/>
  <c r="E535" i="5"/>
  <c r="E551" i="11"/>
  <c r="E547" i="10"/>
  <c r="E553" i="5"/>
  <c r="H564" i="6"/>
  <c r="E525" i="6"/>
  <c r="E545" i="10"/>
  <c r="H508" i="10"/>
  <c r="E514" i="6"/>
  <c r="H476" i="7"/>
  <c r="E488" i="7"/>
  <c r="H575" i="11"/>
  <c r="E570" i="9"/>
  <c r="E525" i="5"/>
  <c r="H523" i="9"/>
  <c r="H557" i="10"/>
  <c r="H562" i="7"/>
  <c r="H523" i="5"/>
  <c r="H485" i="6"/>
  <c r="H499" i="5"/>
  <c r="E512" i="5"/>
  <c r="H473" i="5"/>
  <c r="H565" i="10"/>
  <c r="H554" i="5"/>
  <c r="H566" i="7"/>
  <c r="H527" i="7"/>
  <c r="E539" i="5"/>
  <c r="E557" i="9"/>
  <c r="H515" i="5"/>
  <c r="E476" i="7"/>
  <c r="E488" i="6"/>
  <c r="H502" i="5"/>
  <c r="E539" i="7"/>
  <c r="H548" i="5"/>
  <c r="H544" i="7"/>
  <c r="H562" i="11"/>
  <c r="H575" i="10"/>
  <c r="H536" i="10"/>
  <c r="E547" i="11"/>
  <c r="H511" i="10"/>
  <c r="E523" i="6"/>
  <c r="H484" i="9"/>
  <c r="H497" i="10"/>
  <c r="E538" i="11"/>
  <c r="H542" i="7"/>
  <c r="E544" i="11"/>
  <c r="E550" i="5"/>
  <c r="H569" i="10"/>
  <c r="H522" i="6"/>
  <c r="H543" i="10"/>
  <c r="E506" i="10"/>
  <c r="H511" i="6"/>
  <c r="H480" i="10"/>
  <c r="E486" i="8"/>
  <c r="H486" i="8" s="1"/>
  <c r="E543" i="11"/>
  <c r="H553" i="9"/>
  <c r="E542" i="5"/>
  <c r="H561" i="11"/>
  <c r="E567" i="7"/>
  <c r="H535" i="10"/>
  <c r="H546" i="9"/>
  <c r="H503" i="5"/>
  <c r="E523" i="9"/>
  <c r="H483" i="11"/>
  <c r="H490" i="5"/>
  <c r="E525" i="9"/>
  <c r="E566" i="7"/>
  <c r="E527" i="5"/>
  <c r="H538" i="6"/>
  <c r="H550" i="6"/>
  <c r="E564" i="5"/>
  <c r="E531" i="10"/>
  <c r="E494" i="9"/>
  <c r="H500" i="6"/>
  <c r="H514" i="5"/>
  <c r="H481" i="9"/>
  <c r="H562" i="10"/>
  <c r="E576" i="5"/>
  <c r="E448" i="7"/>
  <c r="E466" i="7"/>
  <c r="H444" i="6"/>
  <c r="H619" i="9"/>
  <c r="E471" i="10"/>
  <c r="H450" i="11"/>
  <c r="H462" i="7"/>
  <c r="H595" i="5"/>
  <c r="H454" i="10"/>
  <c r="E615" i="8"/>
  <c r="H615" i="8" s="1"/>
  <c r="E577" i="10"/>
  <c r="E578" i="5"/>
  <c r="H584" i="6"/>
  <c r="H547" i="5"/>
  <c r="E559" i="6"/>
  <c r="H521" i="5"/>
  <c r="H533" i="7"/>
  <c r="H607" i="5"/>
  <c r="H628" i="11"/>
  <c r="E588" i="11"/>
  <c r="E600" i="11"/>
  <c r="E606" i="7"/>
  <c r="E618" i="8"/>
  <c r="H618" i="8" s="1"/>
  <c r="E580" i="5"/>
  <c r="H547" i="9"/>
  <c r="H560" i="9"/>
  <c r="E567" i="5"/>
  <c r="E570" i="7"/>
  <c r="E582" i="7"/>
  <c r="E595" i="8"/>
  <c r="H595" i="8" s="1"/>
  <c r="H615" i="11"/>
  <c r="E620" i="7"/>
  <c r="E581" i="5"/>
  <c r="E602" i="10"/>
  <c r="H556" i="5"/>
  <c r="H568" i="7"/>
  <c r="H535" i="11"/>
  <c r="H549" i="10"/>
  <c r="E596" i="8"/>
  <c r="H596" i="8" s="1"/>
  <c r="H616" i="9"/>
  <c r="H576" i="11"/>
  <c r="H589" i="9"/>
  <c r="H602" i="11"/>
  <c r="E608" i="7"/>
  <c r="E575" i="9"/>
  <c r="H530" i="6"/>
  <c r="H549" i="9"/>
  <c r="H562" i="9"/>
  <c r="E605" i="8"/>
  <c r="H605" i="8" s="1"/>
  <c r="E626" i="9"/>
  <c r="H586" i="10"/>
  <c r="E592" i="7"/>
  <c r="E603" i="6"/>
  <c r="H616" i="7"/>
  <c r="H579" i="5"/>
  <c r="H539" i="6"/>
  <c r="H551" i="6"/>
  <c r="H565" i="7"/>
  <c r="H578" i="5"/>
  <c r="H590" i="5"/>
  <c r="E603" i="7"/>
  <c r="E615" i="5"/>
  <c r="E577" i="7"/>
  <c r="H596" i="9"/>
  <c r="H602" i="7"/>
  <c r="E571" i="10"/>
  <c r="H524" i="7"/>
  <c r="E537" i="8"/>
  <c r="H537" i="8" s="1"/>
  <c r="H556" i="11"/>
  <c r="E607" i="10"/>
  <c r="H620" i="11"/>
  <c r="E572" i="6"/>
  <c r="E584" i="6"/>
  <c r="H605" i="11"/>
  <c r="E618" i="11"/>
  <c r="E571" i="6"/>
  <c r="E540" i="9"/>
  <c r="H545" i="6"/>
  <c r="H565" i="9"/>
  <c r="H608" i="7"/>
  <c r="E569" i="7"/>
  <c r="E582" i="8"/>
  <c r="H582" i="8" s="1"/>
  <c r="E602" i="9"/>
  <c r="E607" i="6"/>
  <c r="H620" i="5"/>
  <c r="E581" i="7"/>
  <c r="H549" i="11"/>
  <c r="E555" i="5"/>
  <c r="H568" i="5"/>
  <c r="H528" i="5"/>
  <c r="H547" i="10"/>
  <c r="E536" i="8"/>
  <c r="H536" i="8" s="1"/>
  <c r="H548" i="7"/>
  <c r="E560" i="8"/>
  <c r="H560" i="8" s="1"/>
  <c r="H527" i="11"/>
  <c r="E533" i="8"/>
  <c r="H533" i="8" s="1"/>
  <c r="H496" i="7"/>
  <c r="H516" i="11"/>
  <c r="H476" i="11"/>
  <c r="E482" i="6"/>
  <c r="E563" i="6"/>
  <c r="H559" i="6"/>
  <c r="H527" i="10"/>
  <c r="H539" i="11"/>
  <c r="E545" i="5"/>
  <c r="E557" i="7"/>
  <c r="E524" i="11"/>
  <c r="E480" i="6"/>
  <c r="E501" i="10"/>
  <c r="H507" i="7"/>
  <c r="E468" i="8"/>
  <c r="H468" i="8" s="1"/>
  <c r="E553" i="8"/>
  <c r="H553" i="8" s="1"/>
  <c r="H555" i="9"/>
  <c r="E561" i="7"/>
  <c r="H529" i="10"/>
  <c r="E540" i="11"/>
  <c r="E546" i="5"/>
  <c r="E509" i="6"/>
  <c r="E477" i="9"/>
  <c r="E484" i="7"/>
  <c r="E504" i="10"/>
  <c r="E538" i="9"/>
  <c r="H550" i="10"/>
  <c r="H539" i="7"/>
  <c r="H551" i="5"/>
  <c r="H563" i="5"/>
  <c r="E524" i="8"/>
  <c r="H524" i="8" s="1"/>
  <c r="E542" i="9"/>
  <c r="E498" i="6"/>
  <c r="H519" i="9"/>
  <c r="E474" i="8"/>
  <c r="H474" i="8" s="1"/>
  <c r="H492" i="9"/>
  <c r="E525" i="8"/>
  <c r="H525" i="8" s="1"/>
  <c r="H545" i="10"/>
  <c r="E539" i="11"/>
  <c r="E545" i="7"/>
  <c r="E557" i="6"/>
  <c r="H517" i="6"/>
  <c r="H538" i="10"/>
  <c r="H500" i="11"/>
  <c r="H513" i="9"/>
  <c r="H475" i="10"/>
  <c r="H480" i="6"/>
  <c r="E536" i="9"/>
  <c r="E542" i="8"/>
  <c r="H542" i="8" s="1"/>
  <c r="H538" i="5"/>
  <c r="H550" i="5"/>
  <c r="H568" i="9"/>
  <c r="E523" i="7"/>
  <c r="E542" i="10"/>
  <c r="H498" i="7"/>
  <c r="E518" i="9"/>
  <c r="H479" i="10"/>
  <c r="H491" i="11"/>
  <c r="E566" i="8"/>
  <c r="H566" i="8" s="1"/>
  <c r="H561" i="5"/>
  <c r="E521" i="6"/>
  <c r="E534" i="8"/>
  <c r="H534" i="8" s="1"/>
  <c r="E546" i="7"/>
  <c r="E558" i="6"/>
  <c r="H520" i="7"/>
  <c r="H490" i="10"/>
  <c r="E496" i="7"/>
  <c r="H516" i="10"/>
  <c r="E476" i="9"/>
  <c r="E550" i="7"/>
  <c r="E502" i="9"/>
  <c r="H514" i="11"/>
  <c r="H467" i="6"/>
  <c r="E481" i="7"/>
  <c r="E500" i="10"/>
  <c r="H512" i="9"/>
  <c r="E429" i="6"/>
  <c r="E465" i="6"/>
  <c r="H486" i="9"/>
  <c r="H498" i="9"/>
  <c r="E504" i="6"/>
  <c r="E527" i="10"/>
  <c r="H477" i="6"/>
  <c r="H490" i="7"/>
  <c r="H451" i="11"/>
  <c r="H506" i="10"/>
  <c r="E511" i="7"/>
  <c r="E478" i="9"/>
  <c r="E491" i="9"/>
  <c r="E497" i="8"/>
  <c r="H497" i="8" s="1"/>
  <c r="H509" i="7"/>
  <c r="E470" i="8"/>
  <c r="H470" i="8" s="1"/>
  <c r="H465" i="7"/>
  <c r="E479" i="5"/>
  <c r="E491" i="7"/>
  <c r="E504" i="8"/>
  <c r="H504" i="8" s="1"/>
  <c r="E516" i="5"/>
  <c r="E477" i="8"/>
  <c r="H477" i="8" s="1"/>
  <c r="E495" i="11"/>
  <c r="H446" i="7"/>
  <c r="H493" i="5"/>
  <c r="H505" i="5"/>
  <c r="H526" i="5"/>
  <c r="E486" i="10"/>
  <c r="H497" i="9"/>
  <c r="E502" i="6"/>
  <c r="E431" i="6"/>
  <c r="H473" i="9"/>
  <c r="E485" i="10"/>
  <c r="E490" i="7"/>
  <c r="H510" i="10"/>
  <c r="H514" i="6"/>
  <c r="H482" i="11"/>
  <c r="E494" i="11"/>
  <c r="H447" i="5"/>
  <c r="H498" i="11"/>
  <c r="H503" i="6"/>
  <c r="H517" i="5"/>
  <c r="E484" i="9"/>
  <c r="H496" i="9"/>
  <c r="H509" i="10"/>
  <c r="E433" i="8"/>
  <c r="H433" i="8" s="1"/>
  <c r="E507" i="7"/>
  <c r="E533" i="9"/>
  <c r="E478" i="6"/>
  <c r="H499" i="10"/>
  <c r="H510" i="11"/>
  <c r="E523" i="10"/>
  <c r="H477" i="7"/>
  <c r="H463" i="9"/>
  <c r="H494" i="5"/>
  <c r="H488" i="10"/>
  <c r="H474" i="11"/>
  <c r="E514" i="10"/>
  <c r="E542" i="6"/>
  <c r="E531" i="7"/>
  <c r="E526" i="10"/>
  <c r="E567" i="6"/>
  <c r="E435" i="10"/>
  <c r="E490" i="6"/>
  <c r="H502" i="6"/>
  <c r="H516" i="7"/>
  <c r="H475" i="6"/>
  <c r="H489" i="7"/>
  <c r="E508" i="10"/>
  <c r="E440" i="11"/>
  <c r="E522" i="5"/>
  <c r="E482" i="10"/>
  <c r="E493" i="9"/>
  <c r="E499" i="6"/>
  <c r="E513" i="7"/>
  <c r="E473" i="8"/>
  <c r="H473" i="8" s="1"/>
  <c r="H485" i="7"/>
  <c r="H456" i="11"/>
  <c r="H493" i="6"/>
  <c r="H507" i="5"/>
  <c r="E467" i="8"/>
  <c r="H467" i="8" s="1"/>
  <c r="E486" i="9"/>
  <c r="E492" i="5"/>
  <c r="E510" i="11"/>
  <c r="E431" i="7"/>
  <c r="H523" i="10"/>
  <c r="E481" i="10"/>
  <c r="H492" i="11"/>
  <c r="H498" i="6"/>
  <c r="H511" i="7"/>
  <c r="E472" i="7"/>
  <c r="E490" i="9"/>
  <c r="H457" i="9"/>
  <c r="E488" i="5"/>
  <c r="H506" i="11"/>
  <c r="E513" i="5"/>
  <c r="E474" i="7"/>
  <c r="E492" i="11"/>
  <c r="E504" i="9"/>
  <c r="E443" i="9"/>
  <c r="E515" i="7"/>
  <c r="E479" i="9"/>
  <c r="H484" i="6"/>
  <c r="H497" i="6"/>
  <c r="E510" i="8"/>
  <c r="H510" i="8" s="1"/>
  <c r="E471" i="5"/>
  <c r="H489" i="11"/>
  <c r="E452" i="8"/>
  <c r="H452" i="8" s="1"/>
  <c r="H487" i="5"/>
  <c r="H499" i="7"/>
  <c r="E512" i="8"/>
  <c r="H512" i="8" s="1"/>
  <c r="H473" i="7"/>
  <c r="H491" i="9"/>
  <c r="E497" i="5"/>
  <c r="E437" i="6"/>
  <c r="E501" i="8"/>
  <c r="H501" i="8" s="1"/>
  <c r="H513" i="5"/>
  <c r="H473" i="6"/>
  <c r="H493" i="11"/>
  <c r="E499" i="5"/>
  <c r="E511" i="5"/>
  <c r="E478" i="10"/>
  <c r="E462" i="6"/>
  <c r="E499" i="8"/>
  <c r="H499" i="8" s="1"/>
  <c r="E493" i="10"/>
  <c r="H478" i="11"/>
  <c r="E518" i="11"/>
  <c r="E554" i="11"/>
  <c r="H535" i="6"/>
  <c r="H523" i="6"/>
  <c r="E533" i="11"/>
  <c r="H493" i="10"/>
  <c r="E504" i="11"/>
  <c r="H511" i="5"/>
  <c r="H471" i="7"/>
  <c r="H483" i="6"/>
  <c r="E496" i="5"/>
  <c r="H446" i="10"/>
  <c r="E510" i="6"/>
  <c r="H470" i="5"/>
  <c r="E483" i="7"/>
  <c r="E495" i="7"/>
  <c r="E507" i="6"/>
  <c r="E474" i="11"/>
  <c r="E487" i="9"/>
  <c r="E455" i="5"/>
  <c r="E496" i="10"/>
  <c r="H502" i="7"/>
  <c r="E520" i="9"/>
  <c r="H475" i="5"/>
  <c r="E487" i="7"/>
  <c r="E506" i="11"/>
  <c r="H435" i="6"/>
  <c r="E516" i="11"/>
  <c r="E469" i="8"/>
  <c r="H469" i="8" s="1"/>
  <c r="E481" i="8"/>
  <c r="H481" i="8" s="1"/>
  <c r="E494" i="5"/>
  <c r="E505" i="6"/>
  <c r="E537" i="10"/>
  <c r="E485" i="11"/>
  <c r="E456" i="8"/>
  <c r="H456" i="8" s="1"/>
  <c r="E481" i="6"/>
  <c r="H495" i="7"/>
  <c r="H508" i="7"/>
  <c r="E475" i="11"/>
  <c r="H481" i="7"/>
  <c r="H499" i="11"/>
  <c r="E442" i="5"/>
  <c r="E508" i="8"/>
  <c r="H508" i="8" s="1"/>
  <c r="E474" i="9"/>
  <c r="H486" i="11"/>
  <c r="H500" i="10"/>
  <c r="E505" i="8"/>
  <c r="H505" i="8" s="1"/>
  <c r="E526" i="11"/>
  <c r="H484" i="11"/>
  <c r="E465" i="10"/>
  <c r="H488" i="11"/>
  <c r="E493" i="6"/>
  <c r="E507" i="5"/>
  <c r="E473" i="11"/>
  <c r="H480" i="5"/>
  <c r="E491" i="6"/>
  <c r="H442" i="6"/>
  <c r="E502" i="11"/>
  <c r="H507" i="6"/>
  <c r="H475" i="9"/>
  <c r="E482" i="8"/>
  <c r="H482" i="8" s="1"/>
  <c r="E500" i="11"/>
  <c r="E506" i="8"/>
  <c r="H506" i="8" s="1"/>
  <c r="E429" i="5"/>
  <c r="H517" i="7"/>
  <c r="H504" i="5"/>
  <c r="H490" i="6"/>
  <c r="E477" i="5"/>
  <c r="E516" i="6"/>
  <c r="H559" i="9"/>
  <c r="E541" i="7"/>
  <c r="E536" i="10"/>
  <c r="E537" i="9"/>
  <c r="E479" i="6"/>
  <c r="E499" i="11"/>
  <c r="H506" i="5"/>
  <c r="H532" i="10"/>
  <c r="H479" i="5"/>
  <c r="H491" i="7"/>
  <c r="E444" i="5"/>
  <c r="H511" i="11"/>
  <c r="E524" i="10"/>
  <c r="H478" i="5"/>
  <c r="E491" i="8"/>
  <c r="H491" i="8" s="1"/>
  <c r="E510" i="10"/>
  <c r="E521" i="9"/>
  <c r="E476" i="5"/>
  <c r="E460" i="5"/>
  <c r="E483" i="6"/>
  <c r="E503" i="9"/>
  <c r="H510" i="7"/>
  <c r="E477" i="10"/>
  <c r="E488" i="9"/>
  <c r="H502" i="10"/>
  <c r="E441" i="7"/>
  <c r="E511" i="10"/>
  <c r="E522" i="9"/>
  <c r="E476" i="8"/>
  <c r="H476" i="8" s="1"/>
  <c r="H488" i="6"/>
  <c r="E502" i="7"/>
  <c r="E514" i="8"/>
  <c r="H514" i="8" s="1"/>
  <c r="H480" i="9"/>
  <c r="H467" i="9"/>
  <c r="E478" i="8"/>
  <c r="H478" i="8" s="1"/>
  <c r="E498" i="10"/>
  <c r="E509" i="11"/>
  <c r="E522" i="11"/>
  <c r="E481" i="11"/>
  <c r="H487" i="6"/>
  <c r="E447" i="7"/>
  <c r="E501" i="6"/>
  <c r="E515" i="8"/>
  <c r="H515" i="8" s="1"/>
  <c r="E475" i="8"/>
  <c r="H475" i="8" s="1"/>
  <c r="H488" i="5"/>
  <c r="H499" i="6"/>
  <c r="E519" i="10"/>
  <c r="E473" i="5"/>
  <c r="H468" i="11"/>
  <c r="H477" i="5"/>
  <c r="H496" i="10"/>
  <c r="H508" i="11"/>
  <c r="H514" i="7"/>
  <c r="H482" i="10"/>
  <c r="H486" i="6"/>
  <c r="H454" i="9"/>
  <c r="E497" i="9"/>
  <c r="E503" i="7"/>
  <c r="H522" i="11"/>
  <c r="E484" i="10"/>
  <c r="E489" i="7"/>
  <c r="E501" i="5"/>
  <c r="H440" i="11"/>
  <c r="H475" i="11"/>
  <c r="E515" i="9"/>
  <c r="H496" i="5"/>
  <c r="E482" i="7"/>
  <c r="E519" i="5"/>
  <c r="H557" i="6"/>
  <c r="E552" i="9"/>
  <c r="E545" i="11"/>
  <c r="E545" i="6"/>
  <c r="E469" i="7"/>
  <c r="E483" i="10"/>
  <c r="H494" i="11"/>
  <c r="H507" i="9"/>
  <c r="H513" i="7"/>
  <c r="E473" i="6"/>
  <c r="E485" i="6"/>
  <c r="E448" i="6"/>
  <c r="H500" i="5"/>
  <c r="H519" i="10"/>
  <c r="E473" i="7"/>
  <c r="E486" i="7"/>
  <c r="H504" i="11"/>
  <c r="H510" i="5"/>
  <c r="H471" i="5"/>
  <c r="E472" i="10"/>
  <c r="H487" i="10"/>
  <c r="H492" i="5"/>
  <c r="E512" i="10"/>
  <c r="H516" i="6"/>
  <c r="H478" i="7"/>
  <c r="E489" i="6"/>
  <c r="E446" i="5"/>
  <c r="E505" i="11"/>
  <c r="E517" i="11"/>
  <c r="E472" i="8"/>
  <c r="H472" i="8" s="1"/>
  <c r="E484" i="8"/>
  <c r="H484" i="8" s="1"/>
  <c r="H497" i="7"/>
  <c r="E509" i="5"/>
  <c r="E469" i="6"/>
  <c r="H522" i="10"/>
  <c r="H479" i="11"/>
  <c r="E492" i="9"/>
  <c r="E498" i="5"/>
  <c r="E518" i="10"/>
  <c r="H470" i="6"/>
  <c r="E490" i="11"/>
  <c r="E457" i="9"/>
  <c r="H503" i="11"/>
  <c r="H517" i="10"/>
  <c r="E468" i="6"/>
  <c r="H483" i="5"/>
  <c r="H494" i="6"/>
  <c r="H515" i="10"/>
  <c r="H468" i="5"/>
  <c r="H512" i="6"/>
  <c r="H478" i="9"/>
  <c r="H484" i="5"/>
  <c r="H503" i="9"/>
  <c r="E515" i="11"/>
  <c r="H477" i="10"/>
  <c r="H488" i="9"/>
  <c r="H459" i="11"/>
  <c r="H486" i="7"/>
  <c r="E499" i="7"/>
  <c r="H518" i="10"/>
  <c r="E472" i="5"/>
  <c r="H484" i="7"/>
  <c r="E495" i="6"/>
  <c r="H445" i="9"/>
  <c r="H481" i="10"/>
  <c r="E520" i="10"/>
  <c r="H501" i="7"/>
  <c r="E493" i="11"/>
  <c r="H530" i="9"/>
  <c r="E569" i="11"/>
  <c r="E551" i="7"/>
  <c r="E549" i="11"/>
  <c r="E551" i="8"/>
  <c r="H551" i="8" s="1"/>
  <c r="H518" i="9"/>
  <c r="E471" i="8"/>
  <c r="H471" i="8" s="1"/>
  <c r="H482" i="6"/>
  <c r="E496" i="8"/>
  <c r="H496" i="8" s="1"/>
  <c r="E508" i="5"/>
  <c r="H469" i="5"/>
  <c r="E481" i="5"/>
  <c r="E460" i="11"/>
  <c r="E494" i="6"/>
  <c r="E506" i="6"/>
  <c r="E468" i="7"/>
  <c r="H481" i="5"/>
  <c r="E493" i="8"/>
  <c r="H493" i="8" s="1"/>
  <c r="H512" i="10"/>
  <c r="H429" i="6"/>
  <c r="E523" i="11"/>
  <c r="H475" i="7"/>
  <c r="E494" i="10"/>
  <c r="H500" i="7"/>
  <c r="E511" i="6"/>
  <c r="E472" i="6"/>
  <c r="E484" i="6"/>
  <c r="E456" i="9"/>
  <c r="H500" i="9"/>
  <c r="E512" i="9"/>
  <c r="E530" i="6"/>
  <c r="H486" i="10"/>
  <c r="E492" i="7"/>
  <c r="E510" i="9"/>
  <c r="H437" i="9"/>
  <c r="H509" i="5"/>
  <c r="H474" i="10"/>
  <c r="H487" i="9"/>
  <c r="E494" i="8"/>
  <c r="H494" i="8" s="1"/>
  <c r="H506" i="7"/>
  <c r="H525" i="5"/>
  <c r="H479" i="7"/>
  <c r="E464" i="10"/>
  <c r="E492" i="8"/>
  <c r="H492" i="8" s="1"/>
  <c r="E511" i="9"/>
  <c r="H528" i="10"/>
  <c r="E477" i="6"/>
  <c r="E491" i="5"/>
  <c r="E509" i="9"/>
  <c r="H440" i="10"/>
  <c r="E513" i="11"/>
  <c r="H538" i="9"/>
  <c r="E479" i="8"/>
  <c r="H479" i="8" s="1"/>
  <c r="H492" i="7"/>
  <c r="E505" i="5"/>
  <c r="E517" i="7"/>
  <c r="E483" i="9"/>
  <c r="H464" i="11"/>
  <c r="E487" i="11"/>
  <c r="E494" i="7"/>
  <c r="E513" i="10"/>
  <c r="E530" i="5"/>
  <c r="H478" i="6"/>
  <c r="E498" i="9"/>
  <c r="E443" i="6"/>
  <c r="H485" i="11"/>
  <c r="E534" i="11"/>
  <c r="H512" i="11"/>
  <c r="E498" i="11"/>
  <c r="H529" i="7"/>
  <c r="E574" i="9"/>
  <c r="H555" i="6"/>
  <c r="E548" i="5"/>
  <c r="H566" i="5"/>
  <c r="E416" i="9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E466" i="6" s="1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D97" i="5" s="1"/>
  <c r="G97" i="5" s="1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<sst xmlns="http://schemas.openxmlformats.org/spreadsheetml/2006/main" count="902" uniqueCount="799">
  <si>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</si>
  <si>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</si>
  <si>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</si>
  <si>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</si>
  <si>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</si>
  <si>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</si>
  <si>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</si>
  <si>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</si>
  <si>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</si>
  <si>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</si>
  <si>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</si>
  <si>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</si>
  <si>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</si>
  <si>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</si>
  <si>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</si>
  <si>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</si>
  <si>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</si>
  <si>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</si>
  <si>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</si>
  <si>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</si>
  <si>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</si>
  <si>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</si>
  <si>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</si>
  <si>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</si>
  <si>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</si>
  <si>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</si>
  <si>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</si>
  <si>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</si>
  <si>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</si>
  <si>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</si>
  <si>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</si>
  <si>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</si>
  <si>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</si>
  <si>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</si>
  <si>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</si>
  <si>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</si>
  <si>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</si>
  <si>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</si>
  <si>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</si>
  <si>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</si>
  <si>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</si>
  <si>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</si>
  <si>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</si>
  <si>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</si>
  <si>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</si>
  <si>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</si>
  <si>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</si>
  <si>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</si>
  <si>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</si>
  <si>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</si>
  <si>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</si>
  <si>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</si>
  <si>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</si>
  <si>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</si>
  <si>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</si>
  <si>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</si>
  <si>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</si>
  <si>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</si>
  <si>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</si>
  <si>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</si>
  <si>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</si>
  <si>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</si>
  <si>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</si>
  <si>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</si>
  <si>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</si>
  <si>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</si>
  <si>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</si>
  <si>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</si>
  <si>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</si>
  <si>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</si>
  <si>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</si>
  <si>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</si>
  <si>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</si>
  <si>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</si>
  <si>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</si>
  <si>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</si>
  <si>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</si>
  <si>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</si>
  <si>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</si>
  <si>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</si>
  <si>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</si>
  <si>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</si>
  <si>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</si>
  <si>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</si>
  <si>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</si>
  <si>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</si>
  <si>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</si>
  <si>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</si>
  <si>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</si>
  <si>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</si>
  <si>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</si>
  <si>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</si>
  <si>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</si>
  <si>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</si>
  <si>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</si>
  <si>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</si>
  <si>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</si>
  <si>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</si>
  <si>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</si>
  <si>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</si>
  <si>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</si>
  <si>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</si>
  <si>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</si>
  <si>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</si>
  <si>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</si>
  <si>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</si>
  <si>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</si>
  <si>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</si>
  <si>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</si>
  <si>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</si>
  <si>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</si>
  <si>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</si>
  <si>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</si>
  <si>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</si>
  <si>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</si>
  <si>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</si>
  <si>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</si>
  <si>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</si>
  <si>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</si>
  <si>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</si>
  <si>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</si>
  <si>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</si>
  <si>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</si>
  <si>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</si>
  <si>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</si>
  <si>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</si>
  <si>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</si>
  <si>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</si>
  <si>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</si>
  <si>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</si>
  <si>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</si>
  <si>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</si>
  <si>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</si>
  <si>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</si>
  <si>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</si>
  <si>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</si>
  <si>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</si>
  <si>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</si>
  <si>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</si>
  <si>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</si>
  <si>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</si>
  <si>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</si>
  <si>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</si>
  <si>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</si>
  <si>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</si>
  <si>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</si>
  <si>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</si>
  <si>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</si>
  <si>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</si>
  <si>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</si>
  <si>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</si>
  <si>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</si>
  <si>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</si>
  <si>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</si>
  <si>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</si>
  <si>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</si>
  <si>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</si>
  <si>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</si>
  <si>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</si>
  <si>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</si>
  <si>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</si>
  <si>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</si>
  <si>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</si>
  <si>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</si>
  <si>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</si>
  <si>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</si>
  <si>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</si>
  <si>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</si>
  <si>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</si>
  <si>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</si>
  <si>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</si>
  <si>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</si>
  <si>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</si>
  <si>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</si>
  <si>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</si>
  <si>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</si>
  <si>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</si>
  <si>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</si>
  <si>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</si>
  <si>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</si>
  <si>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</si>
  <si>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</si>
  <si>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</si>
  <si>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</si>
  <si>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</si>
  <si>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</si>
  <si>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</si>
  <si>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</si>
  <si>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</si>
  <si>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</si>
  <si>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</si>
  <si>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</si>
  <si>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</si>
  <si>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</si>
  <si>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</si>
  <si>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</si>
  <si>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</si>
  <si>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</si>
  <si>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</si>
  <si>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</si>
  <si>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</si>
  <si>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</si>
  <si>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</si>
  <si>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</si>
  <si>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</si>
  <si>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</si>
  <si>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</si>
  <si>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</si>
  <si>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</si>
  <si>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</si>
  <si>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</si>
  <si>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</si>
  <si>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</si>
  <si>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</si>
  <si>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</si>
  <si>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</si>
  <si>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</si>
  <si>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</si>
  <si>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</si>
  <si>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</si>
  <si>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</si>
  <si>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</si>
  <si>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</si>
  <si>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</si>
  <si>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</si>
  <si>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</si>
  <si>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</si>
  <si>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</si>
  <si>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</si>
  <si>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</si>
  <si>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</si>
  <si>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</si>
  <si>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</si>
  <si>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</si>
  <si>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</si>
  <si>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</si>
  <si>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</si>
  <si>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</si>
  <si>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</si>
  <si>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</si>
  <si>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</si>
  <si>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</si>
  <si>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</si>
  <si>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</si>
  <si>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</si>
  <si>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</si>
  <si>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</si>
  <si>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</si>
  <si>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</si>
  <si>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</si>
  <si>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</si>
  <si>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</si>
  <si>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</si>
  <si>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</si>
  <si>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</si>
  <si>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</si>
  <si>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</si>
  <si>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</si>
  <si>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</si>
  <si>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</si>
  <si>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</si>
  <si>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</si>
  <si>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</si>
  <si>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</si>
  <si>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</si>
  <si>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</si>
  <si>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</si>
  <si>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</si>
  <si>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</si>
  <si>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</si>
  <si>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</si>
  <si>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</si>
  <si>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</si>
  <si>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</si>
  <si>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</si>
  <si>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</si>
  <si>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</si>
  <si>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</si>
  <si>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</si>
  <si>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</si>
  <si>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</si>
  <si>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</si>
  <si>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</si>
  <si>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</si>
  <si>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</si>
  <si>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</si>
  <si>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</si>
  <si>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</si>
  <si>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</si>
  <si>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</si>
  <si>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</si>
  <si>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</si>
  <si>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</si>
  <si>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</si>
  <si>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</si>
  <si>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</si>
  <si>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</si>
  <si>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</si>
  <si>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</si>
  <si>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</si>
  <si>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</si>
  <si>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</si>
  <si>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</si>
  <si>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</si>
  <si>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</si>
  <si>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</si>
  <si>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</si>
  <si>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</si>
  <si>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</si>
  <si>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</si>
  <si>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</si>
  <si>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</si>
  <si>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</si>
  <si>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</si>
  <si>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</si>
  <si>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</si>
  <si>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</si>
  <si>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</si>
  <si>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</si>
  <si>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</si>
  <si>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</si>
  <si>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</si>
  <si>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</si>
  <si>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</si>
  <si>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</si>
  <si>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</si>
  <si>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</si>
  <si>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</si>
  <si>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</si>
  <si>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</si>
  <si>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</si>
  <si>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</si>
  <si>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</si>
  <si>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</si>
  <si>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</si>
  <si>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</si>
  <si>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</si>
  <si>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</si>
  <si>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</si>
  <si>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</si>
  <si>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</si>
  <si>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</si>
  <si>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</si>
  <si>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</si>
  <si>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</si>
  <si>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</si>
  <si>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</si>
  <si>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</si>
  <si>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</si>
  <si>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</si>
  <si>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</si>
  <si>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</si>
  <si>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</si>
  <si>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</si>
  <si>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</si>
  <si>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</si>
  <si>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</si>
  <si>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</si>
  <si>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</si>
  <si>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</si>
  <si>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</si>
  <si>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</si>
  <si>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</si>
  <si>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</si>
  <si>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</si>
  <si>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</si>
  <si>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</si>
  <si>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</si>
  <si>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</si>
  <si>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</si>
  <si>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</si>
  <si>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</si>
  <si>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</si>
  <si>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</si>
  <si>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</si>
  <si>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</si>
  <si>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</si>
  <si>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</si>
  <si>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</si>
  <si>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</si>
  <si>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</si>
  <si>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</si>
  <si>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</si>
  <si>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</si>
  <si>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</si>
  <si>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</si>
  <si>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</si>
  <si>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</si>
  <si>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</si>
  <si>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</si>
  <si>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</si>
  <si>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</si>
  <si>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</si>
  <si>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</si>
  <si>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</si>
  <si>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</si>
  <si>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</si>
  <si>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</si>
  <si>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</si>
  <si>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</si>
  <si>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</si>
  <si>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</si>
  <si>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</si>
  <si>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</si>
  <si>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</si>
  <si>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</si>
  <si>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</si>
  <si>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</si>
  <si>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</si>
  <si>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</si>
  <si>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</si>
  <si>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</si>
  <si>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</si>
  <si>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</si>
  <si>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</si>
  <si>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</si>
  <si>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</si>
  <si>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</si>
  <si>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</si>
  <si>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</si>
  <si>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</si>
  <si>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</si>
  <si>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</si>
  <si>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</si>
  <si>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</si>
  <si>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</si>
  <si>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</si>
  <si>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</si>
  <si>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</si>
  <si>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</si>
  <si>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</si>
  <si>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</si>
  <si>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</si>
  <si>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</si>
  <si>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</si>
  <si>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</si>
  <si>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</si>
  <si>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</si>
  <si>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</si>
  <si>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</si>
  <si>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</si>
  <si>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</si>
  <si>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</si>
  <si>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</si>
  <si>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</si>
  <si>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</si>
  <si>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</si>
  <si>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</si>
  <si>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</si>
  <si>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</si>
  <si>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</si>
  <si>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</si>
  <si>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</si>
  <si>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</si>
  <si>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</si>
  <si>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</si>
  <si>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</si>
  <si>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</si>
  <si>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</si>
  <si>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</si>
  <si>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</si>
  <si>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</si>
  <si>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</si>
  <si>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</si>
  <si>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</si>
  <si>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</si>
  <si>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</si>
  <si>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</si>
  <si>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</si>
  <si>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</si>
  <si>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</si>
  <si>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</si>
  <si>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</si>
  <si>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</si>
  <si>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</si>
  <si>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</si>
  <si>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</si>
  <si>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</si>
  <si>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</si>
  <si>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</si>
  <si>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</si>
  <si>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</si>
  <si>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</si>
  <si>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</si>
  <si>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</si>
  <si>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</si>
  <si>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</si>
  <si>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</si>
  <si>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</si>
  <si>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</si>
  <si>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</si>
  <si>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</si>
  <si>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</si>
  <si>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</si>
  <si>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</si>
  <si>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</si>
  <si>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</si>
  <si>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</si>
  <si>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</si>
  <si>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</si>
  <si>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</si>
  <si>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</si>
  <si>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</si>
  <si>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</si>
  <si>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</si>
  <si>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</si>
  <si>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</si>
  <si>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</si>
  <si>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</si>
  <si>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</si>
  <si>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</si>
  <si>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</si>
  <si>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</si>
  <si>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</si>
  <si>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</si>
  <si>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</si>
  <si>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</si>
  <si>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</si>
  <si>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</si>
  <si>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</si>
  <si>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</si>
  <si>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</si>
  <si>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</si>
  <si>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</si>
  <si>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</si>
  <si>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</si>
  <si>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</si>
  <si>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</si>
  <si>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</si>
  <si>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</si>
  <si>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</si>
  <si>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</si>
  <si>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</si>
  <si>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</si>
  <si>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</si>
  <si>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</si>
  <si>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</si>
  <si>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</si>
  <si>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</si>
  <si>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</si>
  <si>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</si>
  <si>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</si>
  <si>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</si>
  <si>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</si>
  <si>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</si>
  <si>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</si>
  <si>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</si>
  <si>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</si>
  <si>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</si>
  <si>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</si>
  <si>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</si>
  <si>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</si>
  <si>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</si>
  <si>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</si>
  <si>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</si>
  <si>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</si>
  <si>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</si>
  <si>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</si>
  <si>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</si>
  <si>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</si>
  <si>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</si>
  <si>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</si>
  <si>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</si>
  <si>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</si>
  <si>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</si>
  <si>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</si>
  <si>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</si>
  <si>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</si>
  <si>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</si>
  <si>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</si>
  <si>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</si>
  <si>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</si>
  <si>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</si>
  <si>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</si>
  <si>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</si>
  <si>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</si>
  <si>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</si>
  <si>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</si>
  <si>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</si>
  <si>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</si>
  <si>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</si>
  <si>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</si>
  <si>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</si>
  <si>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</si>
  <si>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</si>
  <si>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</si>
  <si>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</si>
  <si>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</si>
  <si>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</si>
  <si>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</si>
  <si>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</si>
  <si>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</si>
  <si>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</si>
  <si>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</si>
  <si>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</si>
  <si>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</si>
  <si>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</si>
  <si>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</si>
  <si>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</si>
  <si>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</si>
  <si>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</si>
  <si>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</si>
  <si>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</si>
  <si>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</si>
  <si>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</si>
  <si>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</si>
  <si>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</si>
  <si>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</si>
  <si>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</si>
  <si>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</si>
  <si>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</si>
  <si>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</si>
  <si>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</si>
  <si>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</si>
  <si>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</si>
  <si>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</si>
  <si>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</si>
  <si>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</si>
  <si>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</si>
  <si>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</si>
  <si>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</si>
  <si>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</si>
  <si>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</si>
  <si>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</si>
  <si>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</si>
  <si>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</si>
  <si>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</si>
  <si>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</si>
  <si>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</si>
  <si>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</si>
  <si>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</si>
  <si>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</si>
  <si>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</si>
  <si>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</si>
  <si>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</si>
  <si>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</si>
  <si>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</si>
  <si>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</si>
  <si>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</si>
  <si>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</si>
  <si>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</si>
  <si>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</si>
  <si>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</si>
  <si>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</si>
  <si>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</si>
  <si>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</si>
  <si>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</si>
  <si>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</si>
  <si>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</si>
  <si>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</si>
  <si>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</si>
  <si>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</si>
  <si>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</si>
  <si>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</si>
  <si>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</si>
  <si>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</si>
  <si>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</si>
  <si>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</si>
  <si>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</si>
  <si>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</si>
  <si>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</si>
  <si>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</si>
  <si>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</si>
  <si>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</si>
  <si>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</si>
  <si>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</si>
  <si>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</si>
  <si>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</si>
  <si>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</si>
  <si>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</si>
  <si>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</si>
  <si>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</si>
  <si>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</si>
  <si>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</si>
  <si>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</si>
  <si>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</si>
  <si>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</si>
  <si>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</si>
  <si>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</si>
  <si>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</si>
  <si>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</si>
  <si>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</si>
  <si>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</si>
  <si>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</si>
  <si>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</si>
  <si>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</si>
  <si>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</si>
  <si>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</si>
  <si>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</si>
  <si>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</si>
  <si>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</si>
  <si>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</si>
  <si>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</si>
  <si>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</si>
  <si>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</si>
  <si>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</si>
  <si>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</si>
  <si>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</si>
  <si>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</si>
  <si>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</si>
  <si>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</si>
  <si>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</si>
  <si>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</si>
  <si>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</si>
  <si>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</si>
  <si>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</si>
  <si>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</si>
  <si>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</si>
  <si>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</si>
  <si>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</si>
  <si>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</si>
  <si>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</si>
  <si>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</si>
  <si>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</si>
  <si>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</si>
  <si>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</si>
  <si>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</si>
  <si>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</si>
  <si>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</si>
  <si>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</si>
  <si>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</si>
  <si>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</si>
  <si>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</si>
  <si>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</si>
  <si>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</si>
  <si>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</si>
  <si>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</si>
  <si>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</si>
  <si>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</si>
  <si>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</si>
  <si>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</si>
  <si>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</si>
  <si>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</si>
  <si>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</si>
  <si>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</si>
  <si>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</si>
  <si>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</si>
  <si>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</si>
  <si>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</si>
  <si>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</si>
  <si>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</si>
  <si>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</si>
  <si>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</si>
  <si>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</si>
  <si>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</si>
  <si>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</si>
  <si>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</si>
  <si>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</si>
  <si>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</si>
  <si>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</si>
  <si>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</si>
  <si>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</si>
  <si>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</si>
  <si>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</si>
  <si>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</si>
  <si>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</si>
  <si>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</si>
  <si>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</si>
  <si>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</si>
  <si>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</si>
  <si>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</si>
  <si>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</si>
  <si>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</si>
  <si>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</si>
  <si>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</si>
  <si>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</si>
  <si>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</si>
  <si>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</si>
  <si>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</si>
  <si>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</si>
  <si>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</si>
  <si>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</si>
  <si>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</si>
  <si>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</si>
  <si>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</si>
  <si>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</si>
  <si>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</si>
  <si>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</si>
  <si>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</si>
  <si>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</si>
  <si>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</si>
  <si>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</si>
  <si>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</si>
  <si>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</si>
  <si>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</si>
  <si>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</si>
  <si>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</si>
  <si>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</si>
  <si>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</si>
  <si>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down on the week</t>
    <phoneticPr fontId="1" type="noConversion"/>
  </si>
  <si>
    <t>up on the week</t>
    <phoneticPr fontId="1" type="noConversion"/>
  </si>
  <si>
    <t>controlled depreciation</t>
    <phoneticPr fontId="1" type="noConversion"/>
  </si>
  <si>
    <t xml:space="preserve">rmb keeps dropping. Keep hedge on. </t>
    <phoneticPr fontId="1" type="noConversion"/>
  </si>
  <si>
    <t>rmb is depreciating quite fast</t>
    <phoneticPr fontId="1" type="noConversion"/>
  </si>
  <si>
    <t>fx going insane</t>
    <phoneticPr fontId="1" type="noConversion"/>
  </si>
  <si>
    <t>fx new low</t>
    <phoneticPr fontId="1" type="noConversion"/>
  </si>
  <si>
    <t>FTSE A50</t>
  </si>
  <si>
    <t>XIN0U</t>
  </si>
  <si>
    <t>pmch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</si>
</sst>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333333"/>
      <name val="Arial"/>
      <family val="2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7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  <xf numFmtId="0" fontId="11" fillId="0" borderId="0" xfId="0" applyNumberFormat="1" applyFont="1" applyAlignment="1">
      <alignment horizontal="left" vertical="center" wrapText="1" indent="1"/>
    </xf>
    <xf numFmtId="0" fontId="10" fillId="0" borderId="0" xfId="0" applyNumberFormat="1" applyFont="1">
      <alignment vertical="center"/>
    </xf>
    <xf numFmtId="14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zoomScale="115" zoomScaleNormal="115" workbookViewId="0">
      <selection activeCell="D7" sqref="D7"/>
    </sheetView>
  </sheetViews>
  <sheetFormatPr defaultRowHeight="14"/>
  <cols>
    <col min="1" max="1" width="13.453125" customWidth="1"/>
    <col min="2" max="2" width="13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>
      <c r="A1" s="68">
        <f>C2</f>
        <v>43382</v>
      </c>
    </row>
    <row r="2" spans="1:16">
      <c r="A2" s="39" t="s">
        <v>743</v>
      </c>
      <c r="B2" s="39">
        <v>6.9161700000000002</v>
      </c>
      <c r="C2" s="68">
        <v>43382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>
      <c r="A3" s="39" t="s">
        <v>744</v>
      </c>
      <c r="B3" s="39">
        <v>6.9249000000000001</v>
      </c>
      <c r="C3" s="68">
        <v>43382</v>
      </c>
      <c r="D3" s="39">
        <v>16</v>
      </c>
      <c r="E3" s="39"/>
      <c r="F3" s="39"/>
      <c r="G3" s="39"/>
      <c r="H3" s="39"/>
      <c r="I3" s="39"/>
      <c r="J3" s="73"/>
      <c r="K3" s="74"/>
      <c r="L3" s="74"/>
      <c r="M3" s="39"/>
      <c r="N3" s="39"/>
      <c r="O3" s="39"/>
      <c r="P3" s="39"/>
    </row>
    <row r="4" spans="1:16">
      <c r="A4" s="39" t="s">
        <v>745</v>
      </c>
      <c r="B4" s="39">
        <v>6.9168050000000001</v>
      </c>
      <c r="C4" s="68">
        <v>43383</v>
      </c>
      <c r="D4" s="39">
        <v>3</v>
      </c>
      <c r="J4" s="53"/>
      <c r="K4" s="54"/>
      <c r="L4" s="55"/>
    </row>
    <row r="5" spans="1:16">
      <c r="A5" s="39" t="s">
        <v>796</v>
      </c>
      <c r="B5" s="39">
        <v>11320.23</v>
      </c>
      <c r="C5" s="39"/>
      <c r="D5" s="71"/>
      <c r="E5" s="39"/>
      <c r="F5" s="39"/>
      <c r="G5" s="39"/>
      <c r="H5" s="39"/>
      <c r="I5" s="39"/>
      <c r="J5" s="73"/>
      <c r="K5" s="74"/>
      <c r="L5" s="74"/>
      <c r="M5" s="73"/>
      <c r="N5" s="39"/>
      <c r="O5" s="39"/>
      <c r="P5" s="39"/>
    </row>
    <row r="6" spans="1:16">
      <c r="A6" s="39" t="s">
        <v>347</v>
      </c>
      <c r="B6" s="39">
        <v>3288.69</v>
      </c>
      <c r="C6" s="39">
        <v>3290.9</v>
      </c>
      <c r="D6" s="71">
        <v>-6.9999999999999999E-4</v>
      </c>
      <c r="E6" s="39"/>
      <c r="F6" s="39"/>
      <c r="G6" s="39"/>
      <c r="H6" s="39"/>
      <c r="I6" s="39"/>
      <c r="J6" s="73"/>
      <c r="K6" s="74"/>
      <c r="L6" s="74"/>
      <c r="M6" s="73"/>
      <c r="N6" s="39"/>
      <c r="O6" s="39"/>
      <c r="P6" s="39"/>
    </row>
    <row r="7" spans="1:16">
      <c r="A7" s="39" t="s">
        <v>521</v>
      </c>
      <c r="B7" s="39">
        <v>2721.01</v>
      </c>
      <c r="C7" s="39">
        <v>2716.51</v>
      </c>
      <c r="D7" s="71">
        <v>1.6999999999999999E-3</v>
      </c>
      <c r="E7" s="39"/>
      <c r="F7" s="39"/>
      <c r="G7" s="39"/>
      <c r="H7" s="76"/>
      <c r="I7" s="39"/>
      <c r="J7" s="73"/>
      <c r="K7" s="74"/>
      <c r="L7" s="74"/>
      <c r="M7" s="73"/>
      <c r="N7" s="39"/>
      <c r="O7" s="39"/>
      <c r="P7" s="39"/>
    </row>
    <row r="8" spans="1:16">
      <c r="A8" s="39" t="s">
        <v>522</v>
      </c>
      <c r="B8" s="39">
        <v>1345.95</v>
      </c>
      <c r="C8" s="39">
        <v>1353.67</v>
      </c>
      <c r="D8" s="71">
        <v>-5.7000000000000002E-3</v>
      </c>
      <c r="J8" s="56"/>
      <c r="K8" s="57"/>
      <c r="L8" s="58"/>
      <c r="M8" s="59"/>
    </row>
    <row r="9" spans="1:16">
      <c r="A9" s="39" t="s">
        <v>523</v>
      </c>
      <c r="B9" s="39">
        <v>8046.39</v>
      </c>
      <c r="C9" s="39">
        <v>8060.83</v>
      </c>
      <c r="D9" s="71">
        <v>-1.8E-3</v>
      </c>
      <c r="J9" s="60"/>
      <c r="K9" s="61"/>
      <c r="L9" s="62"/>
      <c r="M9" s="63"/>
    </row>
    <row r="10" spans="1:16">
      <c r="A10" s="39" t="s">
        <v>524</v>
      </c>
      <c r="B10" s="39">
        <v>4634.8900000000003</v>
      </c>
      <c r="C10" s="39">
        <v>4646.49</v>
      </c>
      <c r="D10" s="71">
        <v>-2.5000000000000001E-3</v>
      </c>
    </row>
    <row r="11" spans="1:16">
      <c r="A11" s="39" t="s">
        <v>525</v>
      </c>
      <c r="B11" s="39">
        <v>2491.66</v>
      </c>
      <c r="C11" s="68">
        <v>2486.8200000000002</v>
      </c>
      <c r="D11" s="71">
        <v>1.9E-3</v>
      </c>
    </row>
    <row r="12" spans="1:16">
      <c r="A12" s="39" t="s">
        <v>796</v>
      </c>
      <c r="B12" s="39">
        <v>11320.23</v>
      </c>
      <c r="C12" s="68"/>
      <c r="D12" s="69"/>
      <c r="E12" s="39"/>
      <c r="F12" s="39"/>
      <c r="G12" s="39"/>
      <c r="H12" s="39"/>
      <c r="I12" s="39"/>
      <c r="J12" s="73"/>
      <c r="K12" s="73"/>
      <c r="L12" s="73"/>
      <c r="M12" s="73"/>
      <c r="N12" s="73"/>
      <c r="O12" s="39"/>
      <c r="P12" s="39"/>
    </row>
    <row r="13" spans="1:16">
      <c r="A13" s="39" t="s">
        <v>796</v>
      </c>
      <c r="B13" s="39">
        <v>11320.23</v>
      </c>
      <c r="C13" s="39"/>
      <c r="D13" s="39"/>
      <c r="E13" s="39"/>
      <c r="F13" s="39"/>
      <c r="G13" s="39"/>
      <c r="H13" s="39"/>
      <c r="I13" s="39"/>
      <c r="J13" s="73"/>
      <c r="K13" s="73"/>
      <c r="L13" s="73"/>
      <c r="M13" s="73"/>
      <c r="N13" s="73"/>
      <c r="O13" s="39"/>
      <c r="P13" s="39"/>
    </row>
    <row r="14" spans="1:16">
      <c r="A14" s="39" t="s">
        <v>797</v>
      </c>
      <c r="B14" s="75">
        <v>17946.48</v>
      </c>
      <c r="C14" s="68"/>
      <c r="D14" s="69"/>
      <c r="E14" s="39"/>
      <c r="F14" s="39"/>
      <c r="G14" s="39"/>
      <c r="H14" s="39"/>
      <c r="I14" s="39"/>
      <c r="J14" s="73"/>
      <c r="K14" s="73"/>
      <c r="L14" s="73"/>
      <c r="M14" s="73"/>
      <c r="N14" s="73"/>
      <c r="O14" s="39"/>
      <c r="P14" s="39"/>
    </row>
    <row r="15" spans="1:16">
      <c r="A15" s="39" t="s">
        <v>526</v>
      </c>
      <c r="B15" s="39">
        <v>6.9019000000000004</v>
      </c>
      <c r="C15" s="77">
        <v>43382</v>
      </c>
      <c r="D15" s="69">
        <v>0.62840277777777775</v>
      </c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</row>
    <row r="16" spans="1:16">
      <c r="A16" s="39" t="s">
        <v>527</v>
      </c>
      <c r="B16" s="39">
        <v>931</v>
      </c>
      <c r="C16" s="39">
        <v>935</v>
      </c>
      <c r="D16" s="39">
        <v>940</v>
      </c>
      <c r="E16" s="39" t="s">
        <v>771</v>
      </c>
      <c r="F16" s="39" t="s">
        <v>772</v>
      </c>
      <c r="G16" s="39" t="s">
        <v>773</v>
      </c>
      <c r="H16" s="39" t="s">
        <v>774</v>
      </c>
      <c r="I16" s="39" t="s">
        <v>775</v>
      </c>
      <c r="J16" s="39" t="s">
        <v>776</v>
      </c>
      <c r="K16" s="39" t="s">
        <v>777</v>
      </c>
      <c r="L16" s="39" t="s">
        <v>778</v>
      </c>
      <c r="M16" s="39" t="s">
        <v>779</v>
      </c>
      <c r="N16" s="39" t="s">
        <v>780</v>
      </c>
      <c r="O16" s="39" t="s">
        <v>781</v>
      </c>
      <c r="P16" s="39" t="s">
        <v>782</v>
      </c>
    </row>
    <row r="17" spans="1:16">
      <c r="A17" s="39">
        <v>2713.73</v>
      </c>
      <c r="B17" s="39">
        <v>2719.57</v>
      </c>
      <c r="C17" s="39">
        <v>2718.17</v>
      </c>
      <c r="D17" s="39">
        <v>2716.44</v>
      </c>
      <c r="E17" s="39">
        <v>2729.8</v>
      </c>
      <c r="F17" s="39">
        <v>2734.29</v>
      </c>
      <c r="G17" s="39">
        <v>2711.29</v>
      </c>
      <c r="H17" s="39">
        <v>1006</v>
      </c>
      <c r="I17" s="39">
        <v>945</v>
      </c>
      <c r="J17" s="39">
        <v>2730.36</v>
      </c>
      <c r="K17" s="39">
        <v>2732.21</v>
      </c>
      <c r="L17" s="39">
        <v>2721.01</v>
      </c>
      <c r="M17" s="39">
        <v>2732.88</v>
      </c>
      <c r="N17" s="39">
        <v>2712.31</v>
      </c>
      <c r="O17" s="39">
        <v>1312</v>
      </c>
      <c r="P17" s="39">
        <v>1439</v>
      </c>
    </row>
    <row r="18" spans="1:16">
      <c r="A18" s="39"/>
      <c r="B18" s="39"/>
      <c r="C18" s="41"/>
      <c r="D18" s="68"/>
    </row>
    <row r="19" spans="1:16" s="70" customFormat="1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67" customFormat="1">
      <c r="A21" s="39"/>
      <c r="B21" s="39"/>
      <c r="C21" s="68"/>
      <c r="D21" s="6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67" customFormat="1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</row>
    <row r="23" spans="1:16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</row>
    <row r="24" spans="1:16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  <row r="31" spans="1:16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</row>
    <row r="32" spans="1:16">
      <c r="C32" s="1"/>
      <c r="D32" s="1"/>
    </row>
    <row r="33" spans="3:4">
      <c r="D33" s="1"/>
    </row>
    <row r="34" spans="3:4">
      <c r="D34" s="1"/>
    </row>
    <row r="35" spans="3:4">
      <c r="C35" s="1"/>
      <c r="D35" s="1"/>
    </row>
    <row r="36" spans="3:4">
      <c r="D36" s="1"/>
    </row>
    <row r="37" spans="3:4">
      <c r="D37" s="1"/>
    </row>
    <row r="38" spans="3:4">
      <c r="C38" s="68"/>
      <c r="D38" s="69"/>
    </row>
    <row r="39" spans="3:4">
      <c r="C39" s="68"/>
      <c r="D39" s="69"/>
    </row>
    <row r="40" spans="3:4">
      <c r="C40" s="1"/>
      <c r="D40" s="1"/>
    </row>
    <row r="41" spans="3:4">
      <c r="C41" s="1"/>
      <c r="D41" s="65"/>
    </row>
    <row r="42" spans="3:4">
      <c r="D42" s="1"/>
    </row>
    <row r="43" spans="3:4">
      <c r="D43" s="1"/>
    </row>
    <row r="44" spans="3:4">
      <c r="D44" s="1"/>
    </row>
    <row r="45" spans="3:4">
      <c r="D45" s="1"/>
    </row>
    <row r="46" spans="3:4">
      <c r="C46" s="1"/>
      <c r="D46" s="1"/>
    </row>
    <row r="47" spans="3:4">
      <c r="D47" s="1"/>
    </row>
    <row r="48" spans="3:4">
      <c r="D48" s="1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25"/>
    </row>
    <row r="54" spans="3:4">
      <c r="D54" s="1"/>
    </row>
    <row r="55" spans="3:4">
      <c r="D55" s="1"/>
    </row>
    <row r="56" spans="3:4">
      <c r="D56" s="1"/>
    </row>
    <row r="57" spans="3:4">
      <c r="C57" s="1"/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D64" s="1"/>
    </row>
    <row r="65" spans="3:4">
      <c r="C65" s="1"/>
      <c r="D65" s="65"/>
    </row>
    <row r="66" spans="3:4">
      <c r="C66" s="1"/>
      <c r="D66" s="65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25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98" spans="3:4">
      <c r="D98" s="1"/>
    </row>
    <row r="102" spans="3:4">
      <c r="C102" s="1"/>
      <c r="D102" s="65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90"/>
  <sheetViews>
    <sheetView workbookViewId="0">
      <pane xSplit="1" ySplit="1" topLeftCell="B671" activePane="bottomRight" state="frozen"/>
      <selection pane="topRight" activeCell="B1" sqref="B1"/>
      <selection pane="bottomLeft" activeCell="A2" sqref="A2"/>
      <selection pane="bottomRight" activeCell="A687" sqref="A687:A690"/>
    </sheetView>
  </sheetViews>
  <sheetFormatPr defaultRowHeight="14"/>
  <cols>
    <col min="1" max="1" width="11.90625" style="70" bestFit="1" customWidth="1" collapsed="1"/>
    <col min="2" max="2" width="15" style="70" bestFit="1" customWidth="1" collapsed="1"/>
    <col min="3" max="3" width="12.90625" style="70" bestFit="1" customWidth="1" collapsed="1"/>
    <col min="4" max="4" width="13.90625" style="70" bestFit="1" customWidth="1" collapsed="1"/>
  </cols>
  <sheetData>
    <row r="1" spans="1:4">
      <c r="B1" s="70" t="s">
        <v>228</v>
      </c>
    </row>
    <row r="2" spans="1:4">
      <c r="B2" s="70" t="s">
        <v>28</v>
      </c>
      <c r="C2" s="70" t="s">
        <v>29</v>
      </c>
      <c r="D2" s="70" t="s">
        <v>30</v>
      </c>
    </row>
    <row r="3" spans="1:4">
      <c r="A3" s="68">
        <v>42401</v>
      </c>
    </row>
    <row r="4" spans="1:4">
      <c r="A4" s="68">
        <f>A5-1</f>
        <v>42402</v>
      </c>
      <c r="B4" s="70">
        <v>8734.08</v>
      </c>
      <c r="C4" s="70">
        <v>8859.86</v>
      </c>
      <c r="D4" s="71">
        <f t="shared" ref="D4:D9" si="0">+C4/B4-1</f>
        <v>1.440105884077103E-2</v>
      </c>
    </row>
    <row r="5" spans="1:4">
      <c r="A5" s="68">
        <v>42403</v>
      </c>
      <c r="B5" s="70">
        <v>8859.86</v>
      </c>
      <c r="C5" s="70">
        <v>8779.94</v>
      </c>
      <c r="D5" s="71">
        <f t="shared" si="0"/>
        <v>-9.0204585625506262E-3</v>
      </c>
    </row>
    <row r="6" spans="1:4">
      <c r="A6" s="68">
        <v>42404</v>
      </c>
      <c r="B6" s="70">
        <v>8779.94</v>
      </c>
      <c r="C6" s="70">
        <v>8872.83</v>
      </c>
      <c r="D6" s="71">
        <f t="shared" si="0"/>
        <v>1.0579798950790087E-2</v>
      </c>
    </row>
    <row r="7" spans="1:4">
      <c r="A7" s="68">
        <v>42405</v>
      </c>
      <c r="B7" s="70">
        <v>8872.83</v>
      </c>
      <c r="C7" s="70">
        <v>8851.0300000000007</v>
      </c>
      <c r="D7" s="71">
        <f t="shared" si="0"/>
        <v>-2.4569387669998166E-3</v>
      </c>
    </row>
    <row r="8" spans="1:4">
      <c r="A8" s="68">
        <v>42411</v>
      </c>
      <c r="B8" s="70">
        <v>8851.0300000000007</v>
      </c>
      <c r="C8" s="70">
        <v>8851.0300000000007</v>
      </c>
      <c r="D8" s="71">
        <f t="shared" si="0"/>
        <v>0</v>
      </c>
    </row>
    <row r="9" spans="1:4">
      <c r="A9" s="68">
        <v>42412</v>
      </c>
      <c r="B9" s="70">
        <v>8851.0300000000007</v>
      </c>
      <c r="C9" s="70">
        <v>8851.0300000000007</v>
      </c>
      <c r="D9" s="71">
        <f t="shared" si="0"/>
        <v>0</v>
      </c>
    </row>
    <row r="10" spans="1:4">
      <c r="A10" s="68">
        <v>42415</v>
      </c>
      <c r="B10" s="70">
        <v>8851.0300000000007</v>
      </c>
      <c r="C10" s="70">
        <v>8774.5499999999993</v>
      </c>
      <c r="D10" s="71">
        <f>+C10/B10-1</f>
        <v>-8.6408022569126608E-3</v>
      </c>
    </row>
    <row r="11" spans="1:4">
      <c r="A11" s="68">
        <v>42416</v>
      </c>
      <c r="B11" s="70">
        <v>8774.5499999999993</v>
      </c>
      <c r="C11" s="70">
        <v>8993.09</v>
      </c>
      <c r="D11" s="71">
        <f t="shared" ref="D11:D74" si="1">+C11/B11-1</f>
        <v>2.4906120541794197E-2</v>
      </c>
    </row>
    <row r="12" spans="1:4">
      <c r="A12" s="68">
        <v>42417</v>
      </c>
      <c r="B12" s="70">
        <v>8993.09</v>
      </c>
      <c r="C12" s="70">
        <v>9048.34</v>
      </c>
      <c r="D12" s="71">
        <f t="shared" si="1"/>
        <v>6.1436058129074045E-3</v>
      </c>
    </row>
    <row r="13" spans="1:4">
      <c r="A13" s="68">
        <v>42418</v>
      </c>
      <c r="B13" s="70">
        <v>9048.34</v>
      </c>
      <c r="C13" s="70">
        <v>9016.81</v>
      </c>
      <c r="D13" s="71">
        <f t="shared" si="1"/>
        <v>-3.4846170678821675E-3</v>
      </c>
    </row>
    <row r="14" spans="1:4">
      <c r="A14" s="68">
        <v>42419</v>
      </c>
      <c r="B14" s="70">
        <v>9016.81</v>
      </c>
      <c r="C14" s="70">
        <v>8998.68</v>
      </c>
      <c r="D14" s="71">
        <f t="shared" si="1"/>
        <v>-2.0106889243534098E-3</v>
      </c>
    </row>
    <row r="15" spans="1:4">
      <c r="A15" s="68">
        <v>42422</v>
      </c>
      <c r="B15" s="70">
        <v>8998.68</v>
      </c>
      <c r="C15" s="70">
        <v>9194.7099999999991</v>
      </c>
      <c r="D15" s="71">
        <f t="shared" si="1"/>
        <v>2.1784306142678567E-2</v>
      </c>
    </row>
    <row r="16" spans="1:4">
      <c r="A16" s="68">
        <v>42423</v>
      </c>
      <c r="B16" s="70">
        <v>9194.7099999999991</v>
      </c>
      <c r="C16" s="70">
        <v>9096.06</v>
      </c>
      <c r="D16" s="71">
        <f t="shared" si="1"/>
        <v>-1.0728995259230545E-2</v>
      </c>
    </row>
    <row r="17" spans="1:4">
      <c r="A17" s="68">
        <v>42424</v>
      </c>
      <c r="B17" s="70">
        <v>9096.06</v>
      </c>
      <c r="C17" s="70">
        <v>9153.77</v>
      </c>
      <c r="D17" s="71">
        <f t="shared" si="1"/>
        <v>6.3445052033519467E-3</v>
      </c>
    </row>
    <row r="18" spans="1:4">
      <c r="A18" s="68">
        <v>42425</v>
      </c>
      <c r="B18" s="70">
        <v>9153.77</v>
      </c>
      <c r="C18" s="70">
        <v>8731.2000000000007</v>
      </c>
      <c r="D18" s="71">
        <f t="shared" si="1"/>
        <v>-4.6163493292927349E-2</v>
      </c>
    </row>
    <row r="19" spans="1:4">
      <c r="A19" s="68">
        <v>42426</v>
      </c>
      <c r="B19" s="70">
        <v>8731.2000000000007</v>
      </c>
      <c r="C19" s="70">
        <v>8821.18</v>
      </c>
      <c r="D19" s="71">
        <f t="shared" si="1"/>
        <v>1.0305570826461441E-2</v>
      </c>
    </row>
    <row r="20" spans="1:4">
      <c r="A20" s="68">
        <v>42429</v>
      </c>
      <c r="B20" s="70">
        <v>8821.18</v>
      </c>
      <c r="C20" s="70">
        <v>8756.880000000001</v>
      </c>
      <c r="D20" s="71">
        <f t="shared" si="1"/>
        <v>-7.2892742240833197E-3</v>
      </c>
    </row>
    <row r="21" spans="1:4">
      <c r="A21" s="68">
        <v>42430</v>
      </c>
      <c r="B21" s="70">
        <v>8756.880000000001</v>
      </c>
      <c r="C21" s="70">
        <v>8872.43</v>
      </c>
      <c r="D21" s="71">
        <f t="shared" si="1"/>
        <v>1.3195338979179683E-2</v>
      </c>
    </row>
    <row r="22" spans="1:4">
      <c r="A22" s="68">
        <v>42431</v>
      </c>
      <c r="B22" s="70">
        <v>8872.43</v>
      </c>
      <c r="C22" s="70">
        <v>9146.56</v>
      </c>
      <c r="D22" s="71">
        <f t="shared" si="1"/>
        <v>3.0896834350904845E-2</v>
      </c>
    </row>
    <row r="23" spans="1:4">
      <c r="A23" s="68">
        <v>42432</v>
      </c>
      <c r="B23" s="70">
        <v>9146.56</v>
      </c>
      <c r="C23" s="70">
        <v>9170.7800000000007</v>
      </c>
      <c r="D23" s="71">
        <f t="shared" si="1"/>
        <v>2.6479900640241638E-3</v>
      </c>
    </row>
    <row r="24" spans="1:4">
      <c r="A24" s="68">
        <v>42433</v>
      </c>
      <c r="B24" s="70">
        <v>9170.7800000000007</v>
      </c>
      <c r="C24" s="70">
        <v>9434.82</v>
      </c>
      <c r="D24" s="71">
        <f t="shared" si="1"/>
        <v>2.8791444130161103E-2</v>
      </c>
    </row>
    <row r="25" spans="1:4">
      <c r="A25" s="68">
        <v>42436</v>
      </c>
      <c r="B25" s="70">
        <v>9434.82</v>
      </c>
      <c r="C25" s="70">
        <v>9382.3799999999992</v>
      </c>
      <c r="D25" s="71">
        <f t="shared" si="1"/>
        <v>-5.558134654397251E-3</v>
      </c>
    </row>
    <row r="26" spans="1:4">
      <c r="A26" s="68">
        <v>42437</v>
      </c>
      <c r="B26" s="70">
        <v>9382.3799999999992</v>
      </c>
      <c r="C26" s="70">
        <v>9406.7800000000007</v>
      </c>
      <c r="D26" s="71">
        <f t="shared" si="1"/>
        <v>2.6006194590286746E-3</v>
      </c>
    </row>
    <row r="27" spans="1:4">
      <c r="A27" s="68">
        <v>42438</v>
      </c>
      <c r="B27" s="70">
        <v>9406.7800000000007</v>
      </c>
      <c r="C27" s="70">
        <v>9387.7900000000009</v>
      </c>
      <c r="D27" s="71">
        <f t="shared" si="1"/>
        <v>-2.018756684008749E-3</v>
      </c>
    </row>
    <row r="28" spans="1:4">
      <c r="A28" s="68">
        <v>42439</v>
      </c>
      <c r="B28" s="70">
        <v>9387.7900000000009</v>
      </c>
      <c r="C28" s="70">
        <v>9207.25</v>
      </c>
      <c r="D28" s="71">
        <f t="shared" si="1"/>
        <v>-1.9231363292106063E-2</v>
      </c>
    </row>
    <row r="29" spans="1:4">
      <c r="A29" s="68">
        <v>42440</v>
      </c>
      <c r="B29" s="70">
        <v>9207.25</v>
      </c>
      <c r="C29" s="70">
        <v>9236.49</v>
      </c>
      <c r="D29" s="71">
        <f t="shared" si="1"/>
        <v>3.1757582340004031E-3</v>
      </c>
    </row>
    <row r="30" spans="1:4">
      <c r="A30" s="68">
        <v>42443</v>
      </c>
      <c r="B30" s="70">
        <v>9236.49</v>
      </c>
      <c r="C30" s="70">
        <v>9278</v>
      </c>
      <c r="D30" s="71">
        <f t="shared" si="1"/>
        <v>4.494131428713688E-3</v>
      </c>
    </row>
    <row r="31" spans="1:4">
      <c r="A31" s="68">
        <v>42444</v>
      </c>
      <c r="B31" s="70">
        <v>9278</v>
      </c>
      <c r="C31" s="70">
        <v>9348.0300000000007</v>
      </c>
      <c r="D31" s="71">
        <f t="shared" si="1"/>
        <v>7.5479629230439382E-3</v>
      </c>
    </row>
    <row r="32" spans="1:4">
      <c r="A32" s="68">
        <v>42445</v>
      </c>
      <c r="B32" s="70">
        <v>9348.0300000000007</v>
      </c>
      <c r="C32" s="70">
        <v>9492.5400000000009</v>
      </c>
      <c r="D32" s="71">
        <f t="shared" si="1"/>
        <v>1.5458872083208952E-2</v>
      </c>
    </row>
    <row r="33" spans="1:4">
      <c r="A33" s="68">
        <v>42446</v>
      </c>
      <c r="B33" s="70">
        <v>9492.5400000000009</v>
      </c>
      <c r="C33" s="70">
        <v>9483.81</v>
      </c>
      <c r="D33" s="71">
        <f t="shared" si="1"/>
        <v>-9.1966955103706116E-4</v>
      </c>
    </row>
    <row r="34" spans="1:4">
      <c r="A34" s="68">
        <v>42447</v>
      </c>
      <c r="B34" s="70">
        <v>9483.81</v>
      </c>
      <c r="C34" s="70">
        <v>9531.39</v>
      </c>
      <c r="D34" s="71">
        <f t="shared" si="1"/>
        <v>5.0169710274667878E-3</v>
      </c>
    </row>
    <row r="35" spans="1:4">
      <c r="A35" s="68">
        <v>42450</v>
      </c>
      <c r="B35" s="70">
        <v>9531.39</v>
      </c>
      <c r="C35" s="70">
        <v>9743.2999999999993</v>
      </c>
      <c r="D35" s="71">
        <f t="shared" si="1"/>
        <v>2.2232853760049576E-2</v>
      </c>
    </row>
    <row r="36" spans="1:4">
      <c r="A36" s="68">
        <v>42451</v>
      </c>
      <c r="B36" s="70">
        <v>9743.2999999999993</v>
      </c>
      <c r="C36" s="70">
        <v>9667.5400000000009</v>
      </c>
      <c r="D36" s="71">
        <f t="shared" si="1"/>
        <v>-7.7755996428313656E-3</v>
      </c>
    </row>
    <row r="37" spans="1:4">
      <c r="A37" s="68">
        <v>42452</v>
      </c>
      <c r="B37" s="70">
        <v>9667.5400000000009</v>
      </c>
      <c r="C37" s="70">
        <v>9675.7999999999993</v>
      </c>
      <c r="D37" s="71">
        <f t="shared" si="1"/>
        <v>8.5440556749682983E-4</v>
      </c>
    </row>
    <row r="38" spans="1:4">
      <c r="A38" s="68">
        <v>42453</v>
      </c>
      <c r="B38" s="70">
        <v>9675.7999999999993</v>
      </c>
      <c r="C38" s="70">
        <v>9537.5</v>
      </c>
      <c r="D38" s="71">
        <f t="shared" si="1"/>
        <v>-1.4293391760887952E-2</v>
      </c>
    </row>
    <row r="39" spans="1:4">
      <c r="A39" s="68">
        <v>42454</v>
      </c>
      <c r="B39" s="70">
        <v>9537.5</v>
      </c>
      <c r="C39" s="70">
        <v>9581.59</v>
      </c>
      <c r="D39" s="71">
        <f t="shared" si="1"/>
        <v>4.6228047182175214E-3</v>
      </c>
    </row>
    <row r="40" spans="1:4">
      <c r="A40" s="68">
        <v>42457</v>
      </c>
      <c r="B40" s="70">
        <v>9581.59</v>
      </c>
      <c r="C40" s="70">
        <v>9476.58</v>
      </c>
      <c r="D40" s="71">
        <f t="shared" si="1"/>
        <v>-1.0959558904106714E-2</v>
      </c>
    </row>
    <row r="41" spans="1:4">
      <c r="A41" s="68">
        <v>42458</v>
      </c>
      <c r="B41" s="70">
        <v>9476.58</v>
      </c>
      <c r="C41" s="70">
        <v>9416.59</v>
      </c>
      <c r="D41" s="71">
        <f t="shared" si="1"/>
        <v>-6.330342802994271E-3</v>
      </c>
    </row>
    <row r="42" spans="1:4">
      <c r="A42" s="68">
        <v>42459</v>
      </c>
      <c r="B42" s="70">
        <v>9416.59</v>
      </c>
      <c r="C42" s="70">
        <v>9623.85</v>
      </c>
      <c r="D42" s="71">
        <f t="shared" si="1"/>
        <v>2.2010090701623408E-2</v>
      </c>
    </row>
    <row r="43" spans="1:4">
      <c r="A43" s="68">
        <v>42460</v>
      </c>
      <c r="B43" s="70">
        <v>9623.85</v>
      </c>
      <c r="C43" s="70">
        <v>9614.1200000000008</v>
      </c>
      <c r="D43" s="71">
        <f t="shared" si="1"/>
        <v>-1.0110298892854752E-3</v>
      </c>
    </row>
    <row r="44" spans="1:4">
      <c r="A44" s="68">
        <v>42461</v>
      </c>
      <c r="B44" s="70">
        <v>9614.1200000000008</v>
      </c>
      <c r="C44" s="70">
        <v>9658.0400000000009</v>
      </c>
      <c r="D44" s="71">
        <f t="shared" si="1"/>
        <v>4.5682808202935909E-3</v>
      </c>
    </row>
    <row r="45" spans="1:4">
      <c r="A45" s="68">
        <v>42465</v>
      </c>
      <c r="B45" s="70">
        <v>9658.0400000000009</v>
      </c>
      <c r="C45" s="70">
        <v>9706.33</v>
      </c>
      <c r="D45" s="71">
        <f t="shared" si="1"/>
        <v>4.9999792918644648E-3</v>
      </c>
    </row>
    <row r="46" spans="1:4">
      <c r="A46" s="68">
        <v>42466</v>
      </c>
      <c r="B46" s="70">
        <v>9706.33</v>
      </c>
      <c r="C46" s="70">
        <v>9658.7999999999993</v>
      </c>
      <c r="D46" s="71">
        <f t="shared" si="1"/>
        <v>-4.896804456473336E-3</v>
      </c>
    </row>
    <row r="47" spans="1:4">
      <c r="A47" s="68">
        <v>42467</v>
      </c>
      <c r="B47" s="70">
        <v>9658.7999999999993</v>
      </c>
      <c r="C47" s="70">
        <v>9542.4500000000007</v>
      </c>
      <c r="D47" s="71">
        <f t="shared" si="1"/>
        <v>-1.2046009856296669E-2</v>
      </c>
    </row>
    <row r="48" spans="1:4">
      <c r="A48" s="68">
        <v>42468</v>
      </c>
      <c r="B48" s="70">
        <v>9542.4500000000007</v>
      </c>
      <c r="C48" s="70">
        <v>9485.94</v>
      </c>
      <c r="D48" s="71">
        <f t="shared" si="1"/>
        <v>-5.9219592452671721E-3</v>
      </c>
    </row>
    <row r="49" spans="1:4">
      <c r="A49" s="68">
        <v>42471</v>
      </c>
      <c r="B49" s="70">
        <v>9485.94</v>
      </c>
      <c r="C49" s="70">
        <v>9580.4500000000007</v>
      </c>
      <c r="D49" s="71">
        <f t="shared" si="1"/>
        <v>9.9631665391095581E-3</v>
      </c>
    </row>
    <row r="50" spans="1:4">
      <c r="A50" s="68">
        <v>42472</v>
      </c>
      <c r="B50" s="70">
        <v>9580.4500000000007</v>
      </c>
      <c r="C50" s="70">
        <v>9562.34</v>
      </c>
      <c r="D50" s="71">
        <f t="shared" si="1"/>
        <v>-1.8903078665407635E-3</v>
      </c>
    </row>
    <row r="51" spans="1:4">
      <c r="A51" s="68">
        <v>42473</v>
      </c>
      <c r="B51" s="70">
        <v>9562.34</v>
      </c>
      <c r="C51" s="70">
        <v>9673.83</v>
      </c>
      <c r="D51" s="71">
        <f t="shared" si="1"/>
        <v>1.1659280050698939E-2</v>
      </c>
    </row>
    <row r="52" spans="1:4">
      <c r="A52" s="68">
        <v>42474</v>
      </c>
      <c r="B52" s="70">
        <v>9673.83</v>
      </c>
      <c r="C52" s="70">
        <v>9702.49</v>
      </c>
      <c r="D52" s="71">
        <f t="shared" si="1"/>
        <v>2.9626321736064831E-3</v>
      </c>
    </row>
    <row r="53" spans="1:4">
      <c r="A53" s="68">
        <v>42475</v>
      </c>
      <c r="B53" s="70">
        <v>9702.49</v>
      </c>
      <c r="C53" s="70">
        <v>9722.73</v>
      </c>
      <c r="D53" s="71">
        <f t="shared" si="1"/>
        <v>2.0860624437644137E-3</v>
      </c>
    </row>
    <row r="54" spans="1:4">
      <c r="A54" s="68">
        <v>42478</v>
      </c>
      <c r="B54" s="70">
        <v>9722.73</v>
      </c>
      <c r="C54" s="70">
        <v>9637.56</v>
      </c>
      <c r="D54" s="71">
        <f t="shared" si="1"/>
        <v>-8.7598853408455968E-3</v>
      </c>
    </row>
    <row r="55" spans="1:4">
      <c r="A55" s="68">
        <v>42479</v>
      </c>
      <c r="B55" s="70">
        <v>9637.56</v>
      </c>
      <c r="C55" s="70">
        <v>9657.35</v>
      </c>
      <c r="D55" s="71">
        <f t="shared" si="1"/>
        <v>2.0534243107177552E-3</v>
      </c>
    </row>
    <row r="56" spans="1:4">
      <c r="A56" s="68">
        <v>42480</v>
      </c>
      <c r="B56" s="70">
        <v>9657.35</v>
      </c>
      <c r="C56" s="70">
        <v>9607.3599999999988</v>
      </c>
      <c r="D56" s="71">
        <f t="shared" si="1"/>
        <v>-5.1763682583733095E-3</v>
      </c>
    </row>
    <row r="57" spans="1:4">
      <c r="A57" s="68">
        <v>42481</v>
      </c>
      <c r="B57" s="70">
        <v>9607.3599999999988</v>
      </c>
      <c r="C57" s="70">
        <v>9598.1299999999992</v>
      </c>
      <c r="D57" s="71">
        <f t="shared" si="1"/>
        <v>-9.6072177996864294E-4</v>
      </c>
    </row>
    <row r="58" spans="1:4">
      <c r="A58" s="68">
        <v>42482</v>
      </c>
      <c r="B58" s="70">
        <v>9598.1299999999992</v>
      </c>
      <c r="C58" s="70">
        <v>9652.27</v>
      </c>
      <c r="D58" s="71">
        <f t="shared" si="1"/>
        <v>5.6406820911991673E-3</v>
      </c>
    </row>
    <row r="59" spans="1:4">
      <c r="A59" s="68">
        <v>42485</v>
      </c>
      <c r="B59" s="70">
        <v>9652.27</v>
      </c>
      <c r="C59" s="70">
        <v>9617.1200000000008</v>
      </c>
      <c r="D59" s="71">
        <f t="shared" si="1"/>
        <v>-3.6416304143999101E-3</v>
      </c>
    </row>
    <row r="60" spans="1:4">
      <c r="A60" s="68">
        <v>42486</v>
      </c>
      <c r="B60" s="70">
        <v>9617.1200000000008</v>
      </c>
      <c r="C60" s="70">
        <v>9647.94</v>
      </c>
      <c r="D60" s="71">
        <f t="shared" si="1"/>
        <v>3.2047016154523877E-3</v>
      </c>
    </row>
    <row r="61" spans="1:4">
      <c r="A61" s="68">
        <v>42487</v>
      </c>
      <c r="B61" s="70">
        <v>9647.94</v>
      </c>
      <c r="C61" s="70">
        <v>9607.68</v>
      </c>
      <c r="D61" s="71">
        <f t="shared" si="1"/>
        <v>-4.1729115230816349E-3</v>
      </c>
    </row>
    <row r="62" spans="1:4">
      <c r="A62" s="68">
        <v>42488</v>
      </c>
      <c r="B62" s="70">
        <v>9607.68</v>
      </c>
      <c r="C62" s="70">
        <v>9594.77</v>
      </c>
      <c r="D62" s="71">
        <f t="shared" si="1"/>
        <v>-1.3437166933120137E-3</v>
      </c>
    </row>
    <row r="63" spans="1:4">
      <c r="A63" s="68">
        <v>42489</v>
      </c>
      <c r="B63" s="70">
        <v>9594.77</v>
      </c>
      <c r="C63" s="70">
        <v>9569.56</v>
      </c>
      <c r="D63" s="71">
        <f t="shared" si="1"/>
        <v>-2.6274730921117539E-3</v>
      </c>
    </row>
    <row r="64" spans="1:4">
      <c r="A64" s="68">
        <v>42493</v>
      </c>
      <c r="B64" s="70">
        <v>9569.56</v>
      </c>
      <c r="C64" s="70">
        <v>9661.6</v>
      </c>
      <c r="D64" s="71">
        <f t="shared" si="1"/>
        <v>9.6179970656959934E-3</v>
      </c>
    </row>
    <row r="65" spans="1:4">
      <c r="A65" s="68">
        <v>42494</v>
      </c>
      <c r="B65" s="70">
        <v>9661.6</v>
      </c>
      <c r="C65" s="70">
        <v>9638.5</v>
      </c>
      <c r="D65" s="71">
        <f t="shared" si="1"/>
        <v>-2.3909083381634666E-3</v>
      </c>
    </row>
    <row r="66" spans="1:4">
      <c r="A66" s="68">
        <v>42495</v>
      </c>
      <c r="B66" s="70">
        <v>9638.5</v>
      </c>
      <c r="C66" s="70">
        <v>9635.4599999999991</v>
      </c>
      <c r="D66" s="71">
        <f t="shared" si="1"/>
        <v>-3.1540177413502679E-4</v>
      </c>
    </row>
    <row r="67" spans="1:4">
      <c r="A67" s="68">
        <v>42496</v>
      </c>
      <c r="B67" s="70">
        <v>9635.4599999999991</v>
      </c>
      <c r="C67" s="70">
        <v>9448.7900000000009</v>
      </c>
      <c r="D67" s="71">
        <f t="shared" si="1"/>
        <v>-1.9373231791735779E-2</v>
      </c>
    </row>
    <row r="68" spans="1:4">
      <c r="A68" s="68">
        <v>42499</v>
      </c>
      <c r="B68" s="70">
        <v>9448.7900000000009</v>
      </c>
      <c r="C68" s="70">
        <v>9319.7199999999993</v>
      </c>
      <c r="D68" s="71">
        <f t="shared" si="1"/>
        <v>-1.3659950110014196E-2</v>
      </c>
    </row>
    <row r="69" spans="1:4">
      <c r="A69" s="68">
        <v>42500</v>
      </c>
      <c r="B69" s="70">
        <v>9319.7199999999993</v>
      </c>
      <c r="C69" s="70">
        <v>9314.77</v>
      </c>
      <c r="D69" s="71">
        <f t="shared" si="1"/>
        <v>-5.3113183657871321E-4</v>
      </c>
    </row>
    <row r="70" spans="1:4">
      <c r="A70" s="68">
        <v>42501</v>
      </c>
      <c r="B70" s="70">
        <v>9314.77</v>
      </c>
      <c r="C70" s="70">
        <v>9347.9500000000007</v>
      </c>
      <c r="D70" s="71">
        <f t="shared" si="1"/>
        <v>3.5620847320976257E-3</v>
      </c>
    </row>
    <row r="71" spans="1:4">
      <c r="A71" s="68">
        <v>42502</v>
      </c>
      <c r="B71" s="70">
        <v>9347.9500000000007</v>
      </c>
      <c r="C71" s="70">
        <v>9380.19</v>
      </c>
      <c r="D71" s="71">
        <f t="shared" si="1"/>
        <v>3.4488845147866432E-3</v>
      </c>
    </row>
    <row r="72" spans="1:4">
      <c r="A72" s="68">
        <v>42503</v>
      </c>
      <c r="B72" s="70">
        <v>9380.19</v>
      </c>
      <c r="C72" s="70">
        <v>9348.82</v>
      </c>
      <c r="D72" s="71">
        <f t="shared" si="1"/>
        <v>-3.3442819388520562E-3</v>
      </c>
    </row>
    <row r="73" spans="1:4">
      <c r="A73" s="68">
        <v>42506</v>
      </c>
      <c r="B73" s="70">
        <v>9348.82</v>
      </c>
      <c r="C73" s="70">
        <v>9370.86</v>
      </c>
      <c r="D73" s="71">
        <f t="shared" si="1"/>
        <v>2.357516777518498E-3</v>
      </c>
    </row>
    <row r="74" spans="1:4">
      <c r="A74" s="68">
        <v>42507</v>
      </c>
      <c r="B74" s="70">
        <v>9370.86</v>
      </c>
      <c r="C74" s="70">
        <v>9345.32</v>
      </c>
      <c r="D74" s="71">
        <f t="shared" si="1"/>
        <v>-2.7254702343222359E-3</v>
      </c>
    </row>
    <row r="75" spans="1:4">
      <c r="A75" s="68">
        <v>42508</v>
      </c>
      <c r="B75" s="70">
        <v>9345.32</v>
      </c>
      <c r="C75" s="70">
        <v>9367.35</v>
      </c>
      <c r="D75" s="71">
        <f t="shared" ref="D75:D117" si="2">+C75/B75-1</f>
        <v>2.3573296580534642E-3</v>
      </c>
    </row>
    <row r="76" spans="1:4">
      <c r="A76" s="68">
        <v>42509</v>
      </c>
      <c r="B76" s="70">
        <v>9367.35</v>
      </c>
      <c r="C76" s="70">
        <v>9339.91</v>
      </c>
      <c r="D76" s="71">
        <f t="shared" si="2"/>
        <v>-2.9293236614411633E-3</v>
      </c>
    </row>
    <row r="77" spans="1:4">
      <c r="A77" s="68">
        <v>42510</v>
      </c>
      <c r="B77" s="70">
        <v>9339.91</v>
      </c>
      <c r="C77" s="70">
        <v>9374.01</v>
      </c>
      <c r="D77" s="71">
        <f t="shared" si="2"/>
        <v>3.6509987783608366E-3</v>
      </c>
    </row>
    <row r="78" spans="1:4">
      <c r="A78" s="68">
        <v>42513</v>
      </c>
      <c r="B78" s="70">
        <v>9374.01</v>
      </c>
      <c r="C78" s="70">
        <v>9368.7199999999993</v>
      </c>
      <c r="D78" s="71">
        <f t="shared" si="2"/>
        <v>-5.6432625951974291E-4</v>
      </c>
    </row>
    <row r="79" spans="1:4">
      <c r="A79" s="68">
        <v>42514</v>
      </c>
      <c r="B79" s="70">
        <v>9368.7199999999993</v>
      </c>
      <c r="C79" s="70">
        <v>9308.98</v>
      </c>
      <c r="D79" s="71">
        <f t="shared" si="2"/>
        <v>-6.3765380969865726E-3</v>
      </c>
    </row>
    <row r="80" spans="1:4">
      <c r="A80" s="68">
        <v>42515</v>
      </c>
      <c r="B80" s="70">
        <v>9308.98</v>
      </c>
      <c r="C80" s="70">
        <v>9337.34</v>
      </c>
      <c r="D80" s="71">
        <f t="shared" si="2"/>
        <v>3.0465206714378468E-3</v>
      </c>
    </row>
    <row r="81" spans="1:4">
      <c r="A81" s="68">
        <v>42516</v>
      </c>
      <c r="B81" s="70">
        <v>9337.34</v>
      </c>
      <c r="C81" s="70">
        <v>9353.94</v>
      </c>
      <c r="D81" s="71">
        <f t="shared" si="2"/>
        <v>1.7778082408910212E-3</v>
      </c>
    </row>
    <row r="82" spans="1:4">
      <c r="A82" s="68">
        <v>42517</v>
      </c>
      <c r="B82" s="70">
        <v>9353.94</v>
      </c>
      <c r="C82" s="70">
        <v>9348.5300000000007</v>
      </c>
      <c r="D82" s="71">
        <f t="shared" si="2"/>
        <v>-5.7836590784199338E-4</v>
      </c>
    </row>
    <row r="83" spans="1:4">
      <c r="A83" s="68">
        <v>42520</v>
      </c>
      <c r="B83" s="70">
        <v>9348.5300000000007</v>
      </c>
      <c r="C83" s="70">
        <v>9425.2999999999993</v>
      </c>
      <c r="D83" s="71">
        <f t="shared" si="2"/>
        <v>8.2119862694989276E-3</v>
      </c>
    </row>
    <row r="84" spans="1:4">
      <c r="A84" s="68">
        <v>42521</v>
      </c>
      <c r="B84" s="70">
        <v>9425.2999999999993</v>
      </c>
      <c r="C84" s="70">
        <v>9670.9500000000007</v>
      </c>
      <c r="D84" s="71">
        <f t="shared" si="2"/>
        <v>2.6062830891324662E-2</v>
      </c>
    </row>
    <row r="85" spans="1:4">
      <c r="A85" s="68">
        <v>42522</v>
      </c>
      <c r="B85" s="70">
        <v>9670.9500000000007</v>
      </c>
      <c r="C85" s="70">
        <v>9610.5300000000007</v>
      </c>
      <c r="D85" s="71">
        <f t="shared" si="2"/>
        <v>-6.2475765048934928E-3</v>
      </c>
    </row>
    <row r="86" spans="1:4">
      <c r="A86" s="68">
        <v>42523</v>
      </c>
      <c r="B86" s="70">
        <v>9610.5300000000007</v>
      </c>
      <c r="C86" s="70">
        <v>9596.9699999999993</v>
      </c>
      <c r="D86" s="71">
        <f t="shared" si="2"/>
        <v>-1.4109523616284703E-3</v>
      </c>
    </row>
    <row r="87" spans="1:4">
      <c r="A87" s="68">
        <v>42524</v>
      </c>
      <c r="B87" s="70">
        <v>9596.9699999999993</v>
      </c>
      <c r="C87" s="70">
        <v>9655.5</v>
      </c>
      <c r="D87" s="71">
        <f t="shared" si="2"/>
        <v>6.0987999337291932E-3</v>
      </c>
    </row>
    <row r="88" spans="1:4">
      <c r="A88" s="68">
        <v>42527</v>
      </c>
      <c r="B88" s="70">
        <v>9655.5</v>
      </c>
      <c r="C88" s="70">
        <v>9594.7000000000007</v>
      </c>
      <c r="D88" s="71">
        <f t="shared" si="2"/>
        <v>-6.2969292113302933E-3</v>
      </c>
    </row>
    <row r="89" spans="1:4">
      <c r="A89" s="68">
        <v>42528</v>
      </c>
      <c r="B89" s="70">
        <v>9594.7000000000007</v>
      </c>
      <c r="C89" s="70">
        <v>9599.31</v>
      </c>
      <c r="D89" s="71">
        <f t="shared" si="2"/>
        <v>4.8047359479697072E-4</v>
      </c>
    </row>
    <row r="90" spans="1:4">
      <c r="A90" s="68">
        <v>42529</v>
      </c>
      <c r="B90" s="70">
        <v>9599.31</v>
      </c>
      <c r="C90" s="70">
        <v>9573.9699999999993</v>
      </c>
      <c r="D90" s="71">
        <f t="shared" si="2"/>
        <v>-2.6397730670225661E-3</v>
      </c>
    </row>
    <row r="91" spans="1:4">
      <c r="A91" s="68">
        <v>42530</v>
      </c>
      <c r="B91" s="70">
        <v>9573.9699999999993</v>
      </c>
      <c r="C91" s="70">
        <v>9573.9699999999993</v>
      </c>
      <c r="D91" s="71">
        <f t="shared" si="2"/>
        <v>0</v>
      </c>
    </row>
    <row r="92" spans="1:4">
      <c r="A92" s="68">
        <v>42531</v>
      </c>
      <c r="B92" s="70">
        <v>9573.9699999999993</v>
      </c>
      <c r="C92" s="70">
        <v>9573.9699999999993</v>
      </c>
      <c r="D92" s="71">
        <f t="shared" si="2"/>
        <v>0</v>
      </c>
    </row>
    <row r="93" spans="1:4">
      <c r="A93" s="68">
        <v>42534</v>
      </c>
      <c r="B93" s="70">
        <v>9573.9699999999993</v>
      </c>
      <c r="C93" s="70">
        <v>9388.24</v>
      </c>
      <c r="D93" s="71">
        <f t="shared" si="2"/>
        <v>-1.9399475870511385E-2</v>
      </c>
    </row>
    <row r="94" spans="1:4">
      <c r="A94" s="68">
        <v>42535</v>
      </c>
      <c r="B94" s="70">
        <v>9388.24</v>
      </c>
      <c r="C94" s="70">
        <v>9438.67</v>
      </c>
      <c r="D94" s="71">
        <f t="shared" si="2"/>
        <v>5.3716138488151266E-3</v>
      </c>
    </row>
    <row r="95" spans="1:4">
      <c r="A95" s="68">
        <v>42536</v>
      </c>
      <c r="B95" s="70">
        <v>9438.67</v>
      </c>
      <c r="C95" s="70">
        <v>9478.2099999999991</v>
      </c>
      <c r="D95" s="71">
        <f t="shared" si="2"/>
        <v>4.1891495306012327E-3</v>
      </c>
    </row>
    <row r="96" spans="1:4">
      <c r="A96" s="68">
        <v>42537</v>
      </c>
      <c r="B96" s="70">
        <v>9478.2099999999991</v>
      </c>
      <c r="C96" s="70">
        <v>9427.49</v>
      </c>
      <c r="D96" s="71">
        <f t="shared" si="2"/>
        <v>-5.351221380408222E-3</v>
      </c>
    </row>
    <row r="97" spans="1:4">
      <c r="A97" s="68">
        <v>42538</v>
      </c>
      <c r="B97" s="70">
        <v>9427.49</v>
      </c>
      <c r="C97" s="70">
        <v>9234.24</v>
      </c>
      <c r="D97" s="71">
        <f t="shared" si="2"/>
        <v>-2.0498563244299439E-2</v>
      </c>
    </row>
    <row r="98" spans="1:4">
      <c r="A98" s="68">
        <v>42541</v>
      </c>
      <c r="B98" s="70">
        <v>9234.24</v>
      </c>
      <c r="C98" s="70">
        <v>9249.57</v>
      </c>
      <c r="D98" s="71">
        <f t="shared" si="2"/>
        <v>1.6601257927020274E-3</v>
      </c>
    </row>
    <row r="99" spans="1:4">
      <c r="A99" s="68">
        <v>42542</v>
      </c>
      <c r="B99" s="70">
        <v>9249.57</v>
      </c>
      <c r="C99" s="70">
        <v>9248.7099999999991</v>
      </c>
      <c r="D99" s="71">
        <f t="shared" si="2"/>
        <v>-9.2977295160778795E-5</v>
      </c>
    </row>
    <row r="100" spans="1:4">
      <c r="A100" s="68">
        <v>42543</v>
      </c>
      <c r="B100" s="70">
        <v>9248.7099999999991</v>
      </c>
      <c r="C100" s="70">
        <v>9302.17</v>
      </c>
      <c r="D100" s="71">
        <f t="shared" si="2"/>
        <v>5.7802655721717056E-3</v>
      </c>
    </row>
    <row r="101" spans="1:4">
      <c r="A101" s="68">
        <v>42544</v>
      </c>
      <c r="B101" s="70">
        <v>9302.17</v>
      </c>
      <c r="C101" s="70">
        <v>9253.2800000000007</v>
      </c>
      <c r="D101" s="71">
        <f t="shared" si="2"/>
        <v>-5.2557629026345198E-3</v>
      </c>
    </row>
    <row r="102" spans="1:4">
      <c r="A102" s="68">
        <v>42545</v>
      </c>
      <c r="B102" s="70">
        <v>9253.2800000000007</v>
      </c>
      <c r="C102" s="70">
        <v>9127.61</v>
      </c>
      <c r="D102" s="71">
        <f t="shared" si="2"/>
        <v>-1.3581130150606024E-2</v>
      </c>
    </row>
    <row r="103" spans="1:4">
      <c r="A103" s="68">
        <v>42548</v>
      </c>
      <c r="B103" s="70">
        <v>9127.61</v>
      </c>
      <c r="C103" s="70">
        <v>9210.57</v>
      </c>
      <c r="D103" s="71">
        <f t="shared" si="2"/>
        <v>9.0889071728523785E-3</v>
      </c>
    </row>
    <row r="104" spans="1:4">
      <c r="A104" s="68">
        <v>42549</v>
      </c>
      <c r="B104" s="70">
        <v>9210.57</v>
      </c>
      <c r="C104" s="70">
        <v>9235.74</v>
      </c>
      <c r="D104" s="71">
        <f t="shared" si="2"/>
        <v>2.7327298961954405E-3</v>
      </c>
    </row>
    <row r="105" spans="1:4">
      <c r="A105" s="68">
        <v>42550</v>
      </c>
      <c r="B105" s="70">
        <v>9235.74</v>
      </c>
      <c r="C105" s="70">
        <v>9324.02</v>
      </c>
      <c r="D105" s="71">
        <f t="shared" si="2"/>
        <v>9.5585194039677912E-3</v>
      </c>
    </row>
    <row r="106" spans="1:4">
      <c r="A106" s="68">
        <v>42551</v>
      </c>
      <c r="B106" s="70">
        <v>9324.02</v>
      </c>
      <c r="C106" s="70">
        <v>9316.31</v>
      </c>
      <c r="D106" s="71">
        <f t="shared" si="2"/>
        <v>-8.2689655320355993E-4</v>
      </c>
    </row>
    <row r="107" spans="1:4">
      <c r="A107" s="68">
        <v>42552</v>
      </c>
      <c r="B107" s="70">
        <v>9316.31</v>
      </c>
      <c r="C107" s="70">
        <v>9343.52</v>
      </c>
      <c r="D107" s="71">
        <f t="shared" si="2"/>
        <v>2.9206842623314966E-3</v>
      </c>
    </row>
    <row r="108" spans="1:4">
      <c r="A108" s="68">
        <v>42555</v>
      </c>
      <c r="B108" s="70">
        <v>9343.52</v>
      </c>
      <c r="C108" s="70">
        <v>9485.7999999999993</v>
      </c>
      <c r="D108" s="71">
        <f t="shared" si="2"/>
        <v>1.5227665804750101E-2</v>
      </c>
    </row>
    <row r="109" spans="1:4">
      <c r="A109" s="68">
        <v>42556</v>
      </c>
      <c r="B109" s="70">
        <f>+C109-6.74</f>
        <v>9485.8000000000011</v>
      </c>
      <c r="C109" s="70">
        <v>9492.5400000000009</v>
      </c>
      <c r="D109" s="71">
        <f t="shared" si="2"/>
        <v>7.1053574817092624E-4</v>
      </c>
    </row>
    <row r="110" spans="1:4">
      <c r="A110" s="68">
        <v>42557</v>
      </c>
      <c r="B110" s="70">
        <v>9492.5400000000009</v>
      </c>
      <c r="C110" s="70">
        <v>9494.2199999999993</v>
      </c>
      <c r="D110" s="71">
        <f t="shared" si="2"/>
        <v>1.769810819862716E-4</v>
      </c>
    </row>
    <row r="111" spans="1:4">
      <c r="A111" s="68">
        <v>42558</v>
      </c>
      <c r="B111" s="70">
        <v>9494.2199999999993</v>
      </c>
      <c r="C111" s="70">
        <v>9475.83</v>
      </c>
      <c r="D111" s="71">
        <f t="shared" si="2"/>
        <v>-1.9369679657728067E-3</v>
      </c>
    </row>
    <row r="112" spans="1:4">
      <c r="A112" s="68">
        <v>42559</v>
      </c>
      <c r="B112" s="70">
        <v>9475.83</v>
      </c>
      <c r="C112" s="70">
        <v>9400.07</v>
      </c>
      <c r="D112" s="71">
        <f t="shared" si="2"/>
        <v>-7.9950780037211233E-3</v>
      </c>
    </row>
    <row r="113" spans="1:4">
      <c r="A113" s="68">
        <v>42562</v>
      </c>
      <c r="B113" s="70">
        <v>9400.07</v>
      </c>
      <c r="C113" s="70">
        <v>9431.5</v>
      </c>
      <c r="D113" s="71">
        <f t="shared" si="2"/>
        <v>3.3435921221862674E-3</v>
      </c>
    </row>
    <row r="114" spans="1:4">
      <c r="A114" s="68">
        <v>42563</v>
      </c>
      <c r="B114" s="70">
        <v>9431.5</v>
      </c>
      <c r="C114" s="70">
        <v>9609.6200000000008</v>
      </c>
      <c r="D114" s="71">
        <f t="shared" si="2"/>
        <v>1.8885649154429363E-2</v>
      </c>
    </row>
    <row r="115" spans="1:4">
      <c r="A115" s="68">
        <v>42564</v>
      </c>
      <c r="B115" s="70">
        <v>9609.6200000000008</v>
      </c>
      <c r="C115" s="70">
        <v>9592.65</v>
      </c>
      <c r="D115" s="71">
        <f t="shared" si="2"/>
        <v>-1.7659387155788409E-3</v>
      </c>
    </row>
    <row r="116" spans="1:4">
      <c r="A116" s="68">
        <v>42565</v>
      </c>
      <c r="B116" s="70">
        <v>9592.65</v>
      </c>
      <c r="C116" s="70">
        <v>9572.7000000000007</v>
      </c>
      <c r="D116" s="71">
        <f t="shared" si="2"/>
        <v>-2.0797172835450572E-3</v>
      </c>
    </row>
    <row r="117" spans="1:4">
      <c r="A117" s="68">
        <v>42566</v>
      </c>
      <c r="B117" s="70">
        <v>9572.7000000000007</v>
      </c>
      <c r="C117" s="70">
        <v>9594.5400000000009</v>
      </c>
      <c r="D117" s="71">
        <f t="shared" si="2"/>
        <v>2.2814879814472278E-3</v>
      </c>
    </row>
    <row r="118" spans="1:4">
      <c r="A118" s="68">
        <v>42569</v>
      </c>
      <c r="B118" s="70">
        <v>9594.5400000000009</v>
      </c>
      <c r="C118" s="70">
        <v>9591.9699999999993</v>
      </c>
      <c r="D118" s="71">
        <f>+C118/B118-1</f>
        <v>-2.6786067909467803E-4</v>
      </c>
    </row>
    <row r="119" spans="1:4">
      <c r="A119" s="68">
        <v>42570</v>
      </c>
      <c r="B119" s="70">
        <v>9591.9699999999993</v>
      </c>
      <c r="C119" s="70">
        <v>9526.56</v>
      </c>
      <c r="D119" s="71">
        <f t="shared" ref="D119:D182" si="3">+C119/B119-1</f>
        <v>-6.8192456815440172E-3</v>
      </c>
    </row>
    <row r="120" spans="1:4">
      <c r="A120" s="68">
        <v>42571</v>
      </c>
      <c r="B120" s="70">
        <v>9526.56</v>
      </c>
      <c r="C120" s="70">
        <v>9485.83</v>
      </c>
      <c r="D120" s="71">
        <f t="shared" si="3"/>
        <v>-4.2754152600728013E-3</v>
      </c>
    </row>
    <row r="121" spans="1:4">
      <c r="A121" s="68">
        <v>42572</v>
      </c>
      <c r="B121" s="70">
        <v>9485.83</v>
      </c>
      <c r="C121" s="70">
        <v>9542.0400000000009</v>
      </c>
      <c r="D121" s="71">
        <f t="shared" si="3"/>
        <v>5.9256807258827315E-3</v>
      </c>
    </row>
    <row r="122" spans="1:4">
      <c r="A122" s="68">
        <v>42573</v>
      </c>
      <c r="B122" s="70">
        <v>9542.0400000000009</v>
      </c>
      <c r="C122" s="70">
        <v>9450.34</v>
      </c>
      <c r="D122" s="71">
        <f t="shared" si="3"/>
        <v>-9.6101043382756934E-3</v>
      </c>
    </row>
    <row r="123" spans="1:4">
      <c r="A123" s="68">
        <v>42576</v>
      </c>
      <c r="B123" s="70">
        <v>9450.34</v>
      </c>
      <c r="C123" s="70">
        <v>9447.09</v>
      </c>
      <c r="D123" s="71">
        <f t="shared" si="3"/>
        <v>-3.4390297068676023E-4</v>
      </c>
    </row>
    <row r="124" spans="1:4">
      <c r="A124" s="68">
        <v>42577</v>
      </c>
      <c r="B124" s="70">
        <v>9447.09</v>
      </c>
      <c r="C124" s="70">
        <v>9542.2099999999991</v>
      </c>
      <c r="D124" s="71">
        <f t="shared" si="3"/>
        <v>1.006870898869372E-2</v>
      </c>
    </row>
    <row r="125" spans="1:4">
      <c r="A125" s="68">
        <v>42578</v>
      </c>
      <c r="B125" s="70">
        <v>9542.2099999999991</v>
      </c>
      <c r="C125" s="70">
        <v>9516.33</v>
      </c>
      <c r="D125" s="71">
        <f t="shared" si="3"/>
        <v>-2.7121599713273437E-3</v>
      </c>
    </row>
    <row r="126" spans="1:4">
      <c r="A126" s="68">
        <v>42579</v>
      </c>
      <c r="B126" s="70">
        <v>9516.33</v>
      </c>
      <c r="C126" s="70">
        <v>9470.5499999999993</v>
      </c>
      <c r="D126" s="71">
        <f t="shared" si="3"/>
        <v>-4.8106780660192028E-3</v>
      </c>
    </row>
    <row r="127" spans="1:4">
      <c r="A127" s="68">
        <v>42580</v>
      </c>
      <c r="B127" s="70">
        <v>9470.5499999999993</v>
      </c>
      <c r="C127" s="70">
        <v>9457.0300000000007</v>
      </c>
      <c r="D127" s="71">
        <f t="shared" si="3"/>
        <v>-1.4275834032868584E-3</v>
      </c>
    </row>
    <row r="128" spans="1:4">
      <c r="A128" s="68">
        <v>42583</v>
      </c>
      <c r="B128" s="70">
        <v>9457.0300000000007</v>
      </c>
      <c r="C128" s="70">
        <v>9437.4699999999993</v>
      </c>
      <c r="D128" s="71">
        <f t="shared" si="3"/>
        <v>-2.0683026277807937E-3</v>
      </c>
    </row>
    <row r="129" spans="1:4">
      <c r="A129" s="68">
        <v>42584</v>
      </c>
      <c r="B129" s="70">
        <v>9437.4699999999993</v>
      </c>
      <c r="C129" s="70">
        <v>9436.41</v>
      </c>
      <c r="D129" s="71">
        <f t="shared" si="3"/>
        <v>-1.1231823783275363E-4</v>
      </c>
    </row>
    <row r="130" spans="1:4">
      <c r="A130" s="68">
        <v>42585</v>
      </c>
      <c r="B130" s="70">
        <v>9436.41</v>
      </c>
      <c r="C130" s="70">
        <v>9424.85</v>
      </c>
      <c r="D130" s="71">
        <f t="shared" si="3"/>
        <v>-1.2250421505635156E-3</v>
      </c>
    </row>
    <row r="131" spans="1:4">
      <c r="A131" s="68">
        <v>42586</v>
      </c>
      <c r="B131" s="70">
        <v>9424.85</v>
      </c>
      <c r="C131" s="70">
        <v>9408.6299999999992</v>
      </c>
      <c r="D131" s="71">
        <f t="shared" si="3"/>
        <v>-1.7209822968006216E-3</v>
      </c>
    </row>
    <row r="132" spans="1:4">
      <c r="A132" s="68">
        <v>42587</v>
      </c>
      <c r="B132" s="70">
        <v>9408.6299999999992</v>
      </c>
      <c r="C132" s="70">
        <v>9434.57</v>
      </c>
      <c r="D132" s="71">
        <f t="shared" si="3"/>
        <v>2.7570432677233025E-3</v>
      </c>
    </row>
    <row r="133" spans="1:4">
      <c r="A133" s="68">
        <v>42590</v>
      </c>
      <c r="B133" s="70">
        <f>C133-39.6</f>
        <v>9434.57</v>
      </c>
      <c r="C133" s="70">
        <v>9474.17</v>
      </c>
      <c r="D133" s="71">
        <f t="shared" si="3"/>
        <v>4.1973296080266564E-3</v>
      </c>
    </row>
    <row r="134" spans="1:4">
      <c r="A134" s="68">
        <v>42591</v>
      </c>
      <c r="B134" s="70">
        <v>9474.17</v>
      </c>
      <c r="C134" s="70">
        <v>9539.48</v>
      </c>
      <c r="D134" s="71">
        <f t="shared" si="3"/>
        <v>6.8934798510054129E-3</v>
      </c>
    </row>
    <row r="135" spans="1:4">
      <c r="A135" s="68">
        <v>42592</v>
      </c>
      <c r="B135" s="70">
        <v>9539.48</v>
      </c>
      <c r="C135" s="70">
        <v>9520.1200000000008</v>
      </c>
      <c r="D135" s="71">
        <f t="shared" si="3"/>
        <v>-2.0294607253223962E-3</v>
      </c>
    </row>
    <row r="136" spans="1:4">
      <c r="A136" s="68">
        <v>42593</v>
      </c>
      <c r="B136" s="70">
        <v>9520.1200000000008</v>
      </c>
      <c r="C136" s="70">
        <v>9571.07</v>
      </c>
      <c r="D136" s="71">
        <f t="shared" si="3"/>
        <v>5.3518232963449819E-3</v>
      </c>
    </row>
    <row r="137" spans="1:4">
      <c r="A137" s="68">
        <v>42594</v>
      </c>
      <c r="B137" s="70">
        <v>9571.07</v>
      </c>
      <c r="C137" s="70">
        <v>9763.9699999999993</v>
      </c>
      <c r="D137" s="71">
        <f t="shared" si="3"/>
        <v>2.01544863844898E-2</v>
      </c>
    </row>
    <row r="138" spans="1:4">
      <c r="A138" s="68">
        <v>42597</v>
      </c>
      <c r="B138" s="70">
        <v>9763.9699999999993</v>
      </c>
      <c r="C138" s="70">
        <v>10027.959999999999</v>
      </c>
      <c r="D138" s="71">
        <f t="shared" si="3"/>
        <v>2.7037158041247622E-2</v>
      </c>
    </row>
    <row r="139" spans="1:4">
      <c r="A139" s="68">
        <v>42598</v>
      </c>
      <c r="B139" s="70">
        <v>10027.959999999999</v>
      </c>
      <c r="C139" s="70">
        <v>9892.85</v>
      </c>
      <c r="D139" s="71">
        <f t="shared" si="3"/>
        <v>-1.3473328573308851E-2</v>
      </c>
    </row>
    <row r="140" spans="1:4">
      <c r="A140" s="68">
        <v>42599</v>
      </c>
      <c r="B140" s="70">
        <v>9892.85</v>
      </c>
      <c r="C140" s="70">
        <v>9891.17</v>
      </c>
      <c r="D140" s="71">
        <f t="shared" si="3"/>
        <v>-1.6981961719830796E-4</v>
      </c>
    </row>
    <row r="141" spans="1:4">
      <c r="A141" s="68">
        <v>42600</v>
      </c>
      <c r="B141" s="70">
        <v>9891.17</v>
      </c>
      <c r="C141" s="70">
        <v>9842.2199999999993</v>
      </c>
      <c r="D141" s="71">
        <f t="shared" si="3"/>
        <v>-4.9488584262530333E-3</v>
      </c>
    </row>
    <row r="142" spans="1:4">
      <c r="A142" s="68">
        <v>42601</v>
      </c>
      <c r="B142" s="70">
        <v>9842.2199999999993</v>
      </c>
      <c r="C142" s="70">
        <v>9863.8700000000008</v>
      </c>
      <c r="D142" s="71">
        <f t="shared" si="3"/>
        <v>2.1997069766781507E-3</v>
      </c>
    </row>
    <row r="143" spans="1:4">
      <c r="A143" s="68">
        <v>42604</v>
      </c>
      <c r="B143" s="70">
        <v>9863.8700000000008</v>
      </c>
      <c r="C143" s="70">
        <v>9814.4699999999993</v>
      </c>
      <c r="D143" s="71">
        <f t="shared" si="3"/>
        <v>-5.0081763040268346E-3</v>
      </c>
    </row>
    <row r="144" spans="1:4">
      <c r="A144" s="68">
        <v>42605</v>
      </c>
      <c r="B144" s="70">
        <v>9814.4699999999993</v>
      </c>
      <c r="C144" s="70">
        <v>9844.26</v>
      </c>
      <c r="D144" s="71">
        <f t="shared" si="3"/>
        <v>3.035314184056892E-3</v>
      </c>
    </row>
    <row r="145" spans="1:4">
      <c r="A145" s="68">
        <v>42606</v>
      </c>
      <c r="B145" s="70">
        <v>9844.26</v>
      </c>
      <c r="C145" s="70">
        <v>9798.07</v>
      </c>
      <c r="D145" s="71">
        <f t="shared" si="3"/>
        <v>-4.692074366178911E-3</v>
      </c>
    </row>
    <row r="146" spans="1:4">
      <c r="A146" s="68">
        <v>42607</v>
      </c>
      <c r="B146" s="70">
        <v>9798.07</v>
      </c>
      <c r="C146" s="70">
        <v>9761.43</v>
      </c>
      <c r="D146" s="71">
        <f t="shared" si="3"/>
        <v>-3.7395119651114639E-3</v>
      </c>
    </row>
    <row r="147" spans="1:4">
      <c r="A147" s="68">
        <v>42608</v>
      </c>
      <c r="B147" s="70">
        <v>9761.43</v>
      </c>
      <c r="C147" s="70">
        <v>9743.4500000000007</v>
      </c>
      <c r="D147" s="71">
        <f t="shared" si="3"/>
        <v>-1.8419432398736335E-3</v>
      </c>
    </row>
    <row r="148" spans="1:4">
      <c r="A148" s="68">
        <v>42611</v>
      </c>
      <c r="B148" s="70">
        <v>9743.4500000000007</v>
      </c>
      <c r="C148" s="70">
        <v>9729.7099999999991</v>
      </c>
      <c r="D148" s="71">
        <f t="shared" si="3"/>
        <v>-1.4101781196600438E-3</v>
      </c>
    </row>
    <row r="149" spans="1:4">
      <c r="A149" s="68">
        <v>42612</v>
      </c>
      <c r="B149" s="70">
        <v>9729.7099999999991</v>
      </c>
      <c r="C149" s="70">
        <v>9771.5499999999993</v>
      </c>
      <c r="D149" s="71">
        <f t="shared" si="3"/>
        <v>4.3002309421349416E-3</v>
      </c>
    </row>
    <row r="150" spans="1:4">
      <c r="A150" s="68">
        <v>42613</v>
      </c>
      <c r="B150" s="70">
        <v>9771.5499999999993</v>
      </c>
      <c r="C150" s="70">
        <v>9811.09</v>
      </c>
      <c r="D150" s="71">
        <f t="shared" si="3"/>
        <v>4.0464409433509374E-3</v>
      </c>
    </row>
    <row r="151" spans="1:4">
      <c r="A151" s="68">
        <v>42614</v>
      </c>
      <c r="B151" s="70">
        <v>9811.09</v>
      </c>
      <c r="C151" s="70">
        <v>9767.6299999999992</v>
      </c>
      <c r="D151" s="71">
        <f t="shared" si="3"/>
        <v>-4.4296811057691343E-3</v>
      </c>
    </row>
    <row r="152" spans="1:4">
      <c r="A152" s="68">
        <v>42615</v>
      </c>
      <c r="B152" s="70">
        <v>9767.6299999999992</v>
      </c>
      <c r="C152" s="70">
        <v>9804.58</v>
      </c>
      <c r="D152" s="71">
        <f t="shared" si="3"/>
        <v>3.7829033245526666E-3</v>
      </c>
    </row>
    <row r="153" spans="1:4">
      <c r="A153" s="68">
        <v>42618</v>
      </c>
      <c r="B153" s="70">
        <v>9804.58</v>
      </c>
      <c r="C153" s="70">
        <v>9820.9</v>
      </c>
      <c r="D153" s="71">
        <f t="shared" si="3"/>
        <v>1.6645282102853987E-3</v>
      </c>
    </row>
    <row r="154" spans="1:4">
      <c r="A154" s="68">
        <v>42619</v>
      </c>
      <c r="B154" s="70">
        <v>9820.9</v>
      </c>
      <c r="C154" s="70">
        <v>9835.2999999999993</v>
      </c>
      <c r="D154" s="71">
        <f t="shared" si="3"/>
        <v>1.4662607296682673E-3</v>
      </c>
    </row>
    <row r="155" spans="1:4">
      <c r="A155" s="68">
        <v>42620</v>
      </c>
      <c r="B155" s="70">
        <v>9835.2999999999993</v>
      </c>
      <c r="C155" s="70">
        <v>9846.1</v>
      </c>
      <c r="D155" s="71">
        <f t="shared" si="3"/>
        <v>1.0980854676523322E-3</v>
      </c>
    </row>
    <row r="156" spans="1:4">
      <c r="A156" s="68">
        <v>42621</v>
      </c>
      <c r="B156" s="70">
        <v>9846.1</v>
      </c>
      <c r="C156" s="70">
        <v>9844.64</v>
      </c>
      <c r="D156" s="71">
        <f t="shared" si="3"/>
        <v>-1.4828206091765939E-4</v>
      </c>
    </row>
    <row r="157" spans="1:4">
      <c r="A157" s="68">
        <v>42622</v>
      </c>
      <c r="B157" s="70">
        <v>9844.64</v>
      </c>
      <c r="C157" s="70">
        <v>9811.74</v>
      </c>
      <c r="D157" s="71">
        <f t="shared" si="3"/>
        <v>-3.3419200702107243E-3</v>
      </c>
    </row>
    <row r="158" spans="1:4">
      <c r="A158" s="68">
        <v>42625</v>
      </c>
      <c r="B158" s="70">
        <v>9811.74</v>
      </c>
      <c r="C158" s="70">
        <v>9669.61</v>
      </c>
      <c r="D158" s="71">
        <f t="shared" si="3"/>
        <v>-1.4485707937633818E-2</v>
      </c>
    </row>
    <row r="159" spans="1:4">
      <c r="A159" s="68">
        <v>42626</v>
      </c>
      <c r="B159" s="70">
        <f>C159+25.52</f>
        <v>9669.61</v>
      </c>
      <c r="C159" s="70">
        <v>9644.09</v>
      </c>
      <c r="D159" s="71">
        <f t="shared" si="3"/>
        <v>-2.6391964101964982E-3</v>
      </c>
    </row>
    <row r="160" spans="1:4">
      <c r="A160" s="68">
        <v>42627</v>
      </c>
      <c r="B160" s="70">
        <v>9644.09</v>
      </c>
      <c r="C160" s="70">
        <v>9557.4500000000007</v>
      </c>
      <c r="D160" s="71">
        <f t="shared" si="3"/>
        <v>-8.9837403010547545E-3</v>
      </c>
    </row>
    <row r="161" spans="1:4">
      <c r="A161" s="68">
        <v>42628</v>
      </c>
      <c r="B161" s="70">
        <v>9557.4500000000007</v>
      </c>
      <c r="C161" s="70">
        <v>9557.4500000000007</v>
      </c>
      <c r="D161" s="71">
        <f t="shared" si="3"/>
        <v>0</v>
      </c>
    </row>
    <row r="162" spans="1:4">
      <c r="A162" s="68">
        <v>42632</v>
      </c>
      <c r="B162" s="70">
        <v>9557.4500000000007</v>
      </c>
      <c r="C162" s="70">
        <v>9621.73</v>
      </c>
      <c r="D162" s="71">
        <f t="shared" si="3"/>
        <v>6.725643346289889E-3</v>
      </c>
    </row>
    <row r="163" spans="1:4">
      <c r="A163" s="68">
        <v>42633</v>
      </c>
      <c r="B163" s="70">
        <v>9621.73</v>
      </c>
      <c r="C163" s="70">
        <v>9595.83</v>
      </c>
      <c r="D163" s="71">
        <f t="shared" si="3"/>
        <v>-2.691823611762123E-3</v>
      </c>
    </row>
    <row r="164" spans="1:4">
      <c r="A164" s="68">
        <v>42634</v>
      </c>
      <c r="B164" s="70">
        <v>9595.83</v>
      </c>
      <c r="C164" s="70">
        <v>9610.2999999999993</v>
      </c>
      <c r="D164" s="71">
        <f t="shared" si="3"/>
        <v>1.5079466810061781E-3</v>
      </c>
    </row>
    <row r="165" spans="1:4">
      <c r="A165" s="68">
        <v>42635</v>
      </c>
      <c r="B165" s="70">
        <v>9610.2999999999993</v>
      </c>
      <c r="C165" s="70">
        <v>9678.6200000000008</v>
      </c>
      <c r="D165" s="71">
        <f t="shared" si="3"/>
        <v>7.1090392599608698E-3</v>
      </c>
    </row>
    <row r="166" spans="1:4">
      <c r="A166" s="68">
        <v>42636</v>
      </c>
      <c r="B166" s="70">
        <v>9678.6200000000008</v>
      </c>
      <c r="C166" s="70">
        <v>9659.31</v>
      </c>
      <c r="D166" s="71">
        <f t="shared" si="3"/>
        <v>-1.9951191388856149E-3</v>
      </c>
    </row>
    <row r="167" spans="1:4">
      <c r="A167" s="68">
        <v>42639</v>
      </c>
      <c r="B167" s="70">
        <v>9659.31</v>
      </c>
      <c r="C167" s="70">
        <v>9535.41</v>
      </c>
      <c r="D167" s="71">
        <f t="shared" si="3"/>
        <v>-1.2827003171033913E-2</v>
      </c>
    </row>
    <row r="168" spans="1:4">
      <c r="A168" s="68">
        <v>42640</v>
      </c>
      <c r="B168" s="70">
        <v>9535.41</v>
      </c>
      <c r="C168" s="70">
        <v>9581.14</v>
      </c>
      <c r="D168" s="71">
        <f t="shared" si="3"/>
        <v>4.7958084654986521E-3</v>
      </c>
    </row>
    <row r="169" spans="1:4">
      <c r="A169" s="68">
        <v>42641</v>
      </c>
      <c r="B169" s="70">
        <v>9581.14</v>
      </c>
      <c r="C169" s="70">
        <v>9534.09</v>
      </c>
      <c r="D169" s="71">
        <f t="shared" si="3"/>
        <v>-4.9106891246760709E-3</v>
      </c>
    </row>
    <row r="170" spans="1:4">
      <c r="A170" s="68">
        <v>42642</v>
      </c>
      <c r="B170" s="70">
        <v>9534.09</v>
      </c>
      <c r="C170" s="70">
        <v>9579.52</v>
      </c>
      <c r="D170" s="71">
        <f t="shared" si="3"/>
        <v>4.7650064138267112E-3</v>
      </c>
    </row>
    <row r="171" spans="1:4">
      <c r="A171" s="68">
        <v>42643</v>
      </c>
      <c r="B171" s="70">
        <v>9579.52</v>
      </c>
      <c r="C171" s="70">
        <v>9598.73</v>
      </c>
      <c r="D171" s="71">
        <f t="shared" si="3"/>
        <v>2.0053196819882491E-3</v>
      </c>
    </row>
    <row r="172" spans="1:4">
      <c r="A172" s="68">
        <v>42646</v>
      </c>
      <c r="B172" s="70">
        <v>9598.73</v>
      </c>
      <c r="C172" s="70">
        <v>9598.73</v>
      </c>
      <c r="D172" s="71">
        <f t="shared" si="3"/>
        <v>0</v>
      </c>
    </row>
    <row r="173" spans="1:4">
      <c r="A173" s="68">
        <v>42647</v>
      </c>
      <c r="B173" s="70">
        <v>9598.73</v>
      </c>
      <c r="C173" s="70">
        <v>9598.73</v>
      </c>
      <c r="D173" s="71">
        <f t="shared" si="3"/>
        <v>0</v>
      </c>
    </row>
    <row r="174" spans="1:4">
      <c r="A174" s="68">
        <v>42648</v>
      </c>
      <c r="B174" s="70">
        <v>9598.73</v>
      </c>
      <c r="C174" s="70">
        <v>9598.73</v>
      </c>
      <c r="D174" s="71">
        <f t="shared" si="3"/>
        <v>0</v>
      </c>
    </row>
    <row r="175" spans="1:4">
      <c r="A175" s="68">
        <v>42649</v>
      </c>
      <c r="B175" s="70">
        <v>9598.73</v>
      </c>
      <c r="C175" s="70">
        <v>9598.73</v>
      </c>
      <c r="D175" s="71">
        <f t="shared" si="3"/>
        <v>0</v>
      </c>
    </row>
    <row r="176" spans="1:4">
      <c r="A176" s="68">
        <v>42650</v>
      </c>
      <c r="B176" s="70">
        <v>9598.73</v>
      </c>
      <c r="C176" s="70">
        <v>9598.73</v>
      </c>
      <c r="D176" s="71">
        <f t="shared" si="3"/>
        <v>0</v>
      </c>
    </row>
    <row r="177" spans="1:4">
      <c r="A177" s="68">
        <v>42653</v>
      </c>
      <c r="B177" s="70">
        <v>9598.73</v>
      </c>
      <c r="C177" s="70">
        <v>9692.1299999999992</v>
      </c>
      <c r="D177" s="71">
        <f t="shared" si="3"/>
        <v>9.7304539246336752E-3</v>
      </c>
    </row>
    <row r="178" spans="1:4">
      <c r="A178" s="68">
        <v>42654</v>
      </c>
      <c r="B178" s="70">
        <v>9692.1299999999992</v>
      </c>
      <c r="C178" s="70">
        <v>9708.0300000000007</v>
      </c>
      <c r="D178" s="71">
        <f t="shared" si="3"/>
        <v>1.6405062664246461E-3</v>
      </c>
    </row>
    <row r="179" spans="1:4">
      <c r="A179" s="68">
        <v>42655</v>
      </c>
      <c r="B179" s="70">
        <v>9708.0300000000007</v>
      </c>
      <c r="C179" s="70">
        <v>9680.4</v>
      </c>
      <c r="D179" s="71">
        <f t="shared" si="3"/>
        <v>-2.8460975089694696E-3</v>
      </c>
    </row>
    <row r="180" spans="1:4">
      <c r="A180" s="68">
        <v>42656</v>
      </c>
      <c r="B180" s="70">
        <v>9680.4</v>
      </c>
      <c r="C180" s="70">
        <v>9677</v>
      </c>
      <c r="D180" s="71">
        <f t="shared" si="3"/>
        <v>-3.512251559852908E-4</v>
      </c>
    </row>
    <row r="181" spans="1:4">
      <c r="A181" s="68">
        <v>42657</v>
      </c>
      <c r="B181" s="70">
        <v>9677</v>
      </c>
      <c r="C181" s="70">
        <v>9703.09</v>
      </c>
      <c r="D181" s="71">
        <f t="shared" si="3"/>
        <v>2.6960834969516068E-3</v>
      </c>
    </row>
    <row r="182" spans="1:4">
      <c r="A182" s="68">
        <v>42660</v>
      </c>
      <c r="B182" s="70">
        <v>9703.09</v>
      </c>
      <c r="C182" s="70">
        <v>9631.91</v>
      </c>
      <c r="D182" s="71">
        <f t="shared" si="3"/>
        <v>-7.3358074592733136E-3</v>
      </c>
    </row>
    <row r="183" spans="1:4">
      <c r="A183" s="68">
        <v>42661</v>
      </c>
      <c r="B183" s="70">
        <v>9631.91</v>
      </c>
      <c r="C183" s="70">
        <v>9758.4</v>
      </c>
      <c r="D183" s="71">
        <f t="shared" ref="D183:D246" si="4">+C183/B183-1</f>
        <v>1.3132390148994366E-2</v>
      </c>
    </row>
    <row r="184" spans="1:4">
      <c r="A184" s="68">
        <v>42662</v>
      </c>
      <c r="B184" s="70">
        <v>9758.4</v>
      </c>
      <c r="C184" s="70">
        <v>9748.0300000000007</v>
      </c>
      <c r="D184" s="71">
        <f t="shared" si="4"/>
        <v>-1.0626742088866159E-3</v>
      </c>
    </row>
    <row r="185" spans="1:4">
      <c r="A185" s="68">
        <v>42663</v>
      </c>
      <c r="B185" s="70">
        <v>9748.0300000000007</v>
      </c>
      <c r="C185" s="70">
        <v>9759.9500000000007</v>
      </c>
      <c r="D185" s="71">
        <f t="shared" si="4"/>
        <v>1.22281117312939E-3</v>
      </c>
    </row>
    <row r="186" spans="1:4">
      <c r="A186" s="68">
        <v>42664</v>
      </c>
      <c r="B186" s="70">
        <v>9759.9500000000007</v>
      </c>
      <c r="C186" s="70">
        <v>9830.77</v>
      </c>
      <c r="D186" s="71">
        <f t="shared" si="4"/>
        <v>7.2561847140610869E-3</v>
      </c>
    </row>
    <row r="187" spans="1:4">
      <c r="A187" s="68">
        <v>42667</v>
      </c>
      <c r="B187" s="70">
        <v>9830.77</v>
      </c>
      <c r="C187" s="70">
        <v>9940.57</v>
      </c>
      <c r="D187" s="71">
        <f t="shared" si="4"/>
        <v>1.1169013210562184E-2</v>
      </c>
    </row>
    <row r="188" spans="1:4">
      <c r="A188" s="68">
        <v>42668</v>
      </c>
      <c r="B188" s="70">
        <v>9940.57</v>
      </c>
      <c r="C188" s="70">
        <v>9921.01</v>
      </c>
      <c r="D188" s="71">
        <f t="shared" si="4"/>
        <v>-1.967694005474474E-3</v>
      </c>
    </row>
    <row r="189" spans="1:4">
      <c r="A189" s="68">
        <v>42669</v>
      </c>
      <c r="B189" s="70">
        <v>9921.01</v>
      </c>
      <c r="C189" s="70">
        <v>9865.2099999999991</v>
      </c>
      <c r="D189" s="71">
        <f t="shared" si="4"/>
        <v>-5.624427351650807E-3</v>
      </c>
    </row>
    <row r="190" spans="1:4">
      <c r="A190" s="68">
        <v>42670</v>
      </c>
      <c r="B190" s="70">
        <v>9865.2099999999991</v>
      </c>
      <c r="C190" s="70">
        <v>9839.56</v>
      </c>
      <c r="D190" s="71">
        <f t="shared" si="4"/>
        <v>-2.6000460203077225E-3</v>
      </c>
    </row>
    <row r="191" spans="1:4">
      <c r="A191" s="68">
        <v>42671</v>
      </c>
      <c r="B191" s="70">
        <v>9839.56</v>
      </c>
      <c r="C191" s="70">
        <v>9870.69</v>
      </c>
      <c r="D191" s="71">
        <f t="shared" si="4"/>
        <v>3.1637593550932763E-3</v>
      </c>
    </row>
    <row r="192" spans="1:4">
      <c r="A192" s="68">
        <v>42674</v>
      </c>
      <c r="B192" s="70">
        <v>9870.69</v>
      </c>
      <c r="C192" s="70">
        <v>9851.94</v>
      </c>
      <c r="D192" s="71">
        <f t="shared" si="4"/>
        <v>-1.8995632524170247E-3</v>
      </c>
    </row>
    <row r="193" spans="1:4">
      <c r="A193" s="68">
        <f>A192+1</f>
        <v>42675</v>
      </c>
      <c r="B193" s="70">
        <v>9851.94</v>
      </c>
      <c r="C193" s="70">
        <v>9911.61</v>
      </c>
      <c r="D193" s="71">
        <f t="shared" si="4"/>
        <v>6.0566751320043632E-3</v>
      </c>
    </row>
    <row r="194" spans="1:4">
      <c r="A194" s="68">
        <f>A193+1</f>
        <v>42676</v>
      </c>
      <c r="B194" s="70">
        <v>9911.61</v>
      </c>
      <c r="C194" s="70">
        <v>9827.7900000000009</v>
      </c>
      <c r="D194" s="71">
        <f t="shared" si="4"/>
        <v>-8.456749206233849E-3</v>
      </c>
    </row>
    <row r="195" spans="1:4">
      <c r="A195" s="68">
        <f>A194+1</f>
        <v>42677</v>
      </c>
      <c r="B195" s="70">
        <v>9827.7900000000009</v>
      </c>
      <c r="C195" s="70">
        <v>9938.3799999999992</v>
      </c>
      <c r="D195" s="71">
        <f t="shared" si="4"/>
        <v>1.1252784196650323E-2</v>
      </c>
    </row>
    <row r="196" spans="1:4">
      <c r="A196" s="68">
        <f>A195+1</f>
        <v>42678</v>
      </c>
      <c r="B196" s="70">
        <v>9938.3799999999992</v>
      </c>
      <c r="C196" s="70">
        <v>9920.65</v>
      </c>
      <c r="D196" s="71">
        <f t="shared" si="4"/>
        <v>-1.7839929646481512E-3</v>
      </c>
    </row>
    <row r="197" spans="1:4">
      <c r="A197" s="68">
        <v>42681</v>
      </c>
      <c r="B197" s="70">
        <v>9920.65</v>
      </c>
      <c r="C197" s="70">
        <v>9935.17</v>
      </c>
      <c r="D197" s="71">
        <f t="shared" si="4"/>
        <v>1.4636137753070155E-3</v>
      </c>
    </row>
    <row r="198" spans="1:4">
      <c r="A198" s="68">
        <v>42682</v>
      </c>
      <c r="B198" s="70">
        <v>9935.17</v>
      </c>
      <c r="C198" s="70">
        <v>9972.73</v>
      </c>
      <c r="D198" s="71">
        <f t="shared" si="4"/>
        <v>3.7805090401070718E-3</v>
      </c>
    </row>
    <row r="199" spans="1:4">
      <c r="A199" s="68">
        <v>42683</v>
      </c>
      <c r="B199" s="70">
        <v>9972.73</v>
      </c>
      <c r="C199" s="70">
        <v>9891.89</v>
      </c>
      <c r="D199" s="71">
        <f t="shared" si="4"/>
        <v>-8.1061053492875734E-3</v>
      </c>
    </row>
    <row r="200" spans="1:4">
      <c r="A200" s="68">
        <v>42684</v>
      </c>
      <c r="B200" s="70">
        <v>9891.89</v>
      </c>
      <c r="C200" s="70">
        <v>9997.66</v>
      </c>
      <c r="D200" s="71">
        <f t="shared" si="4"/>
        <v>1.0692597673447768E-2</v>
      </c>
    </row>
    <row r="201" spans="1:4">
      <c r="A201" s="68">
        <v>42685</v>
      </c>
      <c r="B201" s="70">
        <v>9997.66</v>
      </c>
      <c r="C201" s="70">
        <v>10058.52</v>
      </c>
      <c r="D201" s="71">
        <f t="shared" si="4"/>
        <v>6.0874244573230207E-3</v>
      </c>
    </row>
    <row r="202" spans="1:4">
      <c r="A202" s="68">
        <v>42688</v>
      </c>
      <c r="B202" s="70">
        <v>10058.52</v>
      </c>
      <c r="C202" s="70">
        <v>10092.049999999999</v>
      </c>
      <c r="D202" s="71">
        <f t="shared" si="4"/>
        <v>3.3334924024606138E-3</v>
      </c>
    </row>
    <row r="203" spans="1:4">
      <c r="A203" s="68">
        <v>42689</v>
      </c>
      <c r="B203" s="70">
        <v>10092.049999999999</v>
      </c>
      <c r="C203" s="70">
        <v>10074.049999999999</v>
      </c>
      <c r="D203" s="71">
        <f t="shared" si="4"/>
        <v>-1.783582126525296E-3</v>
      </c>
    </row>
    <row r="204" spans="1:4">
      <c r="A204" s="68">
        <v>42690</v>
      </c>
      <c r="B204" s="70">
        <v>10074.049999999999</v>
      </c>
      <c r="C204" s="70">
        <v>10060.780000000001</v>
      </c>
      <c r="D204" s="71">
        <f t="shared" si="4"/>
        <v>-1.3172457948886773E-3</v>
      </c>
    </row>
    <row r="205" spans="1:4">
      <c r="A205" s="68">
        <v>42691</v>
      </c>
      <c r="B205" s="70">
        <v>10060.780000000001</v>
      </c>
      <c r="C205" s="70">
        <v>10077.34</v>
      </c>
      <c r="D205" s="71">
        <f t="shared" si="4"/>
        <v>1.6459956385090901E-3</v>
      </c>
    </row>
    <row r="206" spans="1:4">
      <c r="A206" s="68">
        <v>42692</v>
      </c>
      <c r="B206" s="70">
        <v>10077.34</v>
      </c>
      <c r="C206" s="70">
        <v>10046.6</v>
      </c>
      <c r="D206" s="71">
        <f t="shared" si="4"/>
        <v>-3.0504081434187258E-3</v>
      </c>
    </row>
    <row r="207" spans="1:4">
      <c r="A207" s="68">
        <v>42695</v>
      </c>
      <c r="B207" s="70">
        <v>10046.6</v>
      </c>
      <c r="C207" s="70">
        <v>10166.1</v>
      </c>
      <c r="D207" s="71">
        <f t="shared" si="4"/>
        <v>1.189457129775251E-2</v>
      </c>
    </row>
    <row r="208" spans="1:4">
      <c r="A208" s="68">
        <v>42696</v>
      </c>
      <c r="B208" s="70">
        <v>10166.1</v>
      </c>
      <c r="C208" s="70">
        <v>10240.61</v>
      </c>
      <c r="D208" s="71">
        <f t="shared" si="4"/>
        <v>7.3292609752018123E-3</v>
      </c>
    </row>
    <row r="209" spans="1:4">
      <c r="A209" s="68">
        <v>42697</v>
      </c>
      <c r="B209" s="70">
        <v>10240.61</v>
      </c>
      <c r="C209" s="70">
        <v>10310.299999999999</v>
      </c>
      <c r="D209" s="71">
        <f t="shared" si="4"/>
        <v>6.805258671114256E-3</v>
      </c>
    </row>
    <row r="210" spans="1:4">
      <c r="A210" s="68">
        <v>42698</v>
      </c>
      <c r="B210" s="70">
        <v>10310.299999999999</v>
      </c>
      <c r="C210" s="70">
        <v>10339.77</v>
      </c>
      <c r="D210" s="71">
        <f t="shared" si="4"/>
        <v>2.8583067418019859E-3</v>
      </c>
    </row>
    <row r="211" spans="1:4">
      <c r="A211" s="68">
        <v>42699</v>
      </c>
      <c r="B211" s="70">
        <v>10339.77</v>
      </c>
      <c r="C211" s="70">
        <v>10459.040000000001</v>
      </c>
      <c r="D211" s="71">
        <f t="shared" si="4"/>
        <v>1.1535072830440196E-2</v>
      </c>
    </row>
    <row r="212" spans="1:4">
      <c r="A212" s="68">
        <v>42702</v>
      </c>
      <c r="B212" s="70">
        <v>10459.040000000001</v>
      </c>
      <c r="C212" s="70">
        <v>10508.31</v>
      </c>
      <c r="D212" s="71">
        <f t="shared" si="4"/>
        <v>4.710757392647702E-3</v>
      </c>
    </row>
    <row r="213" spans="1:4">
      <c r="A213" s="68">
        <v>42703</v>
      </c>
      <c r="B213" s="70">
        <v>10508.31</v>
      </c>
      <c r="C213" s="70">
        <v>10653.9</v>
      </c>
      <c r="D213" s="71">
        <f t="shared" si="4"/>
        <v>1.3854749241314801E-2</v>
      </c>
    </row>
    <row r="214" spans="1:4">
      <c r="A214" s="68">
        <v>42704</v>
      </c>
      <c r="B214" s="70">
        <v>10653.9</v>
      </c>
      <c r="C214" s="70">
        <v>10537.38</v>
      </c>
      <c r="D214" s="71">
        <f t="shared" si="4"/>
        <v>-1.0936840030411399E-2</v>
      </c>
    </row>
    <row r="215" spans="1:4">
      <c r="A215" s="68">
        <v>42705</v>
      </c>
      <c r="B215" s="70">
        <v>10537.38</v>
      </c>
      <c r="C215" s="70">
        <v>10581.89</v>
      </c>
      <c r="D215" s="71">
        <f t="shared" si="4"/>
        <v>4.2240101429387167E-3</v>
      </c>
    </row>
    <row r="216" spans="1:4">
      <c r="A216" s="68">
        <v>42706</v>
      </c>
      <c r="B216" s="70">
        <v>10581.89</v>
      </c>
      <c r="C216" s="70">
        <v>10532.65</v>
      </c>
      <c r="D216" s="71">
        <f t="shared" si="4"/>
        <v>-4.6532330235903308E-3</v>
      </c>
    </row>
    <row r="217" spans="1:4">
      <c r="A217" s="68">
        <v>42709</v>
      </c>
      <c r="B217" s="70">
        <v>10532.65</v>
      </c>
      <c r="C217" s="70">
        <v>10369.040000000001</v>
      </c>
      <c r="D217" s="71">
        <f t="shared" si="4"/>
        <v>-1.5533602654602463E-2</v>
      </c>
    </row>
    <row r="218" spans="1:4">
      <c r="A218" s="68">
        <v>42710</v>
      </c>
      <c r="B218" s="70">
        <v>10369.040000000001</v>
      </c>
      <c r="C218" s="70">
        <v>10365.81</v>
      </c>
      <c r="D218" s="71">
        <f t="shared" si="4"/>
        <v>-3.1150424725923109E-4</v>
      </c>
    </row>
    <row r="219" spans="1:4">
      <c r="A219" s="68">
        <v>42711</v>
      </c>
      <c r="B219" s="70">
        <v>10365.81</v>
      </c>
      <c r="C219" s="70">
        <v>10372.98</v>
      </c>
      <c r="D219" s="71">
        <f t="shared" si="4"/>
        <v>6.9169703091209733E-4</v>
      </c>
    </row>
    <row r="220" spans="1:4">
      <c r="A220" s="68">
        <v>42712</v>
      </c>
      <c r="B220" s="70">
        <v>10372.98</v>
      </c>
      <c r="C220" s="70">
        <v>10391.49</v>
      </c>
      <c r="D220" s="71">
        <f t="shared" si="4"/>
        <v>1.7844438146028541E-3</v>
      </c>
    </row>
    <row r="221" spans="1:4">
      <c r="A221" s="68">
        <v>42713</v>
      </c>
      <c r="B221" s="70">
        <v>10391.49</v>
      </c>
      <c r="C221" s="70">
        <v>10551.92</v>
      </c>
      <c r="D221" s="71">
        <f t="shared" si="4"/>
        <v>1.5438594465278843E-2</v>
      </c>
    </row>
    <row r="222" spans="1:4">
      <c r="A222" s="68">
        <v>42716</v>
      </c>
      <c r="B222" s="70">
        <v>10551.92</v>
      </c>
      <c r="C222" s="70">
        <v>10442.81</v>
      </c>
      <c r="D222" s="71">
        <f t="shared" si="4"/>
        <v>-1.0340298258516012E-2</v>
      </c>
    </row>
    <row r="223" spans="1:4">
      <c r="A223" s="68">
        <v>42717</v>
      </c>
      <c r="B223" s="70">
        <v>10442.81</v>
      </c>
      <c r="C223" s="70">
        <v>10369.66</v>
      </c>
      <c r="D223" s="71">
        <f t="shared" si="4"/>
        <v>-7.0048195840007876E-3</v>
      </c>
    </row>
    <row r="224" spans="1:4">
      <c r="A224" s="68">
        <v>42718</v>
      </c>
      <c r="B224" s="70">
        <v>10369.66</v>
      </c>
      <c r="C224" s="70">
        <v>10326.81</v>
      </c>
      <c r="D224" s="71">
        <f t="shared" si="4"/>
        <v>-4.132247344657447E-3</v>
      </c>
    </row>
    <row r="225" spans="1:4">
      <c r="A225" s="68">
        <v>42719</v>
      </c>
      <c r="B225" s="70">
        <v>10326.81</v>
      </c>
      <c r="C225" s="70">
        <v>10096.5</v>
      </c>
      <c r="D225" s="71">
        <f t="shared" si="4"/>
        <v>-2.230214364358396E-2</v>
      </c>
    </row>
    <row r="226" spans="1:4">
      <c r="A226" s="68">
        <v>42720</v>
      </c>
      <c r="B226" s="70">
        <v>10096.5</v>
      </c>
      <c r="C226" s="70">
        <v>10075.19</v>
      </c>
      <c r="D226" s="71">
        <f t="shared" si="4"/>
        <v>-2.1106323973654195E-3</v>
      </c>
    </row>
    <row r="227" spans="1:4">
      <c r="A227" s="68">
        <v>42723</v>
      </c>
      <c r="B227" s="70">
        <v>10075.19</v>
      </c>
      <c r="C227" s="70">
        <v>10020.540000000001</v>
      </c>
      <c r="D227" s="71">
        <f t="shared" si="4"/>
        <v>-5.4242153249715042E-3</v>
      </c>
    </row>
    <row r="228" spans="1:4">
      <c r="A228" s="68">
        <v>42724</v>
      </c>
      <c r="B228" s="70">
        <v>10020.540000000001</v>
      </c>
      <c r="C228" s="70">
        <v>9947.65</v>
      </c>
      <c r="D228" s="71">
        <f t="shared" si="4"/>
        <v>-7.2740590826443352E-3</v>
      </c>
    </row>
    <row r="229" spans="1:4">
      <c r="A229" s="68">
        <v>42725</v>
      </c>
      <c r="B229" s="70">
        <v>9947.65</v>
      </c>
      <c r="C229" s="70">
        <v>10014.06</v>
      </c>
      <c r="D229" s="71">
        <f t="shared" si="4"/>
        <v>6.6759485908731708E-3</v>
      </c>
    </row>
    <row r="230" spans="1:4">
      <c r="A230" s="68">
        <v>42726</v>
      </c>
      <c r="B230" s="70">
        <v>10014.06</v>
      </c>
      <c r="C230" s="70">
        <v>9984.17</v>
      </c>
      <c r="D230" s="71">
        <f t="shared" si="4"/>
        <v>-2.9848033664666707E-3</v>
      </c>
    </row>
    <row r="231" spans="1:4">
      <c r="A231" s="68">
        <v>42727</v>
      </c>
      <c r="B231" s="70">
        <v>9984.17</v>
      </c>
      <c r="C231" s="70">
        <v>9929.06</v>
      </c>
      <c r="D231" s="71">
        <f t="shared" si="4"/>
        <v>-5.5197377448501506E-3</v>
      </c>
    </row>
    <row r="232" spans="1:4">
      <c r="A232" s="68">
        <v>42730</v>
      </c>
      <c r="B232" s="70">
        <v>9929.06</v>
      </c>
      <c r="C232" s="70">
        <v>9994.2900000000009</v>
      </c>
      <c r="D232" s="71">
        <f t="shared" si="4"/>
        <v>6.5696047762831E-3</v>
      </c>
    </row>
    <row r="233" spans="1:4">
      <c r="A233" s="68">
        <v>42731</v>
      </c>
      <c r="B233" s="70">
        <v>9994.2900000000009</v>
      </c>
      <c r="C233" s="70">
        <v>9966.98</v>
      </c>
      <c r="D233" s="71">
        <f t="shared" si="4"/>
        <v>-2.732560291926811E-3</v>
      </c>
    </row>
    <row r="234" spans="1:4">
      <c r="A234" s="68">
        <v>42732</v>
      </c>
      <c r="B234" s="70">
        <v>9966.98</v>
      </c>
      <c r="C234" s="70">
        <v>9921.4599999999991</v>
      </c>
      <c r="D234" s="71">
        <f t="shared" si="4"/>
        <v>-4.5670804998104719E-3</v>
      </c>
    </row>
    <row r="235" spans="1:4">
      <c r="A235" s="68">
        <v>42733</v>
      </c>
      <c r="B235" s="70">
        <v>9921.4599999999991</v>
      </c>
      <c r="C235" s="70">
        <v>9915.66</v>
      </c>
      <c r="D235" s="71">
        <f t="shared" si="4"/>
        <v>-5.8459138070399153E-4</v>
      </c>
    </row>
    <row r="236" spans="1:4">
      <c r="A236" s="68">
        <v>42734</v>
      </c>
      <c r="B236" s="70">
        <v>9915.66</v>
      </c>
      <c r="C236" s="70">
        <v>9970.2999999999993</v>
      </c>
      <c r="D236" s="71">
        <f t="shared" si="4"/>
        <v>5.5104753490942127E-3</v>
      </c>
    </row>
    <row r="237" spans="1:4">
      <c r="A237" s="68">
        <v>42738</v>
      </c>
      <c r="B237" s="70">
        <v>9970.2999999999993</v>
      </c>
      <c r="C237" s="70">
        <v>10065.200000000001</v>
      </c>
      <c r="D237" s="71">
        <f t="shared" si="4"/>
        <v>9.5182692597015617E-3</v>
      </c>
    </row>
    <row r="238" spans="1:4">
      <c r="A238" s="68">
        <v>42739</v>
      </c>
      <c r="B238" s="70">
        <v>10065.200000000001</v>
      </c>
      <c r="C238" s="70">
        <v>10136.83</v>
      </c>
      <c r="D238" s="71">
        <f t="shared" si="4"/>
        <v>7.1165997695028516E-3</v>
      </c>
    </row>
    <row r="239" spans="1:4">
      <c r="A239" s="68">
        <v>42740</v>
      </c>
      <c r="B239" s="70">
        <v>10136.83</v>
      </c>
      <c r="C239" s="70">
        <v>10133.700000000001</v>
      </c>
      <c r="D239" s="71">
        <f t="shared" si="4"/>
        <v>-3.0877503124737693E-4</v>
      </c>
    </row>
    <row r="240" spans="1:4">
      <c r="A240" s="68">
        <v>42741</v>
      </c>
      <c r="B240" s="70">
        <v>10133.700000000001</v>
      </c>
      <c r="C240" s="70">
        <v>10083.43</v>
      </c>
      <c r="D240" s="71">
        <f t="shared" si="4"/>
        <v>-4.9606757650216826E-3</v>
      </c>
    </row>
    <row r="241" spans="1:4">
      <c r="A241" s="68">
        <v>42744</v>
      </c>
      <c r="B241" s="70">
        <v>10083.43</v>
      </c>
      <c r="C241" s="70">
        <v>10120.27</v>
      </c>
      <c r="D241" s="71">
        <f t="shared" si="4"/>
        <v>3.6535186935398034E-3</v>
      </c>
    </row>
    <row r="242" spans="1:4">
      <c r="A242" s="68">
        <v>42745</v>
      </c>
      <c r="B242" s="70">
        <v>10120.27</v>
      </c>
      <c r="C242" s="70">
        <v>10095.790000000001</v>
      </c>
      <c r="D242" s="71">
        <f t="shared" si="4"/>
        <v>-2.4189077959382299E-3</v>
      </c>
    </row>
    <row r="243" spans="1:4">
      <c r="A243" s="68">
        <v>42746</v>
      </c>
      <c r="B243" s="70">
        <v>10095.790000000001</v>
      </c>
      <c r="C243" s="70">
        <v>10059.969999999999</v>
      </c>
      <c r="D243" s="71">
        <f t="shared" si="4"/>
        <v>-3.5480135779371036E-3</v>
      </c>
    </row>
    <row r="244" spans="1:4">
      <c r="A244" s="68">
        <v>42747</v>
      </c>
      <c r="B244" s="70">
        <v>10059.969999999999</v>
      </c>
      <c r="C244" s="70">
        <v>10045.99</v>
      </c>
      <c r="D244" s="71">
        <f t="shared" si="4"/>
        <v>-1.3896661719666747E-3</v>
      </c>
    </row>
    <row r="245" spans="1:4">
      <c r="A245" s="68">
        <v>42748</v>
      </c>
      <c r="B245" s="70">
        <v>10045.99</v>
      </c>
      <c r="C245" s="70">
        <v>10102.11</v>
      </c>
      <c r="D245" s="71">
        <f t="shared" si="4"/>
        <v>5.5863085669010104E-3</v>
      </c>
    </row>
    <row r="246" spans="1:4">
      <c r="A246" s="68">
        <v>42751</v>
      </c>
      <c r="B246" s="70">
        <v>10102.11</v>
      </c>
      <c r="C246" s="70">
        <v>10205.33</v>
      </c>
      <c r="D246" s="71">
        <f t="shared" si="4"/>
        <v>1.021766739819685E-2</v>
      </c>
    </row>
    <row r="247" spans="1:4">
      <c r="A247" s="68">
        <v>42752</v>
      </c>
      <c r="B247" s="70">
        <v>10205.33</v>
      </c>
      <c r="C247" s="70">
        <v>10185.200000000001</v>
      </c>
      <c r="D247" s="71">
        <f t="shared" ref="D247:D333" si="5">+C247/B247-1</f>
        <v>-1.9724986845108816E-3</v>
      </c>
    </row>
    <row r="248" spans="1:4">
      <c r="A248" s="68">
        <v>42753</v>
      </c>
      <c r="B248" s="70">
        <v>10185.200000000001</v>
      </c>
      <c r="C248" s="70">
        <v>10251.19</v>
      </c>
      <c r="D248" s="71">
        <f t="shared" si="5"/>
        <v>6.4790087578054933E-3</v>
      </c>
    </row>
    <row r="249" spans="1:4">
      <c r="A249" s="68">
        <v>42754</v>
      </c>
      <c r="B249" s="70">
        <v>10251.19</v>
      </c>
      <c r="C249" s="70">
        <v>10220.52</v>
      </c>
      <c r="D249" s="71">
        <f t="shared" si="5"/>
        <v>-2.991847775721701E-3</v>
      </c>
    </row>
    <row r="250" spans="1:4">
      <c r="A250" s="68">
        <v>42755</v>
      </c>
      <c r="B250" s="70">
        <v>10220.52</v>
      </c>
      <c r="C250" s="70">
        <v>10273.209999999999</v>
      </c>
      <c r="D250" s="71">
        <f t="shared" si="5"/>
        <v>5.1553149937575427E-3</v>
      </c>
    </row>
    <row r="251" spans="1:4">
      <c r="A251" s="68">
        <v>42758</v>
      </c>
      <c r="B251" s="70">
        <v>10273.209999999999</v>
      </c>
      <c r="C251" s="70">
        <v>10271.73</v>
      </c>
      <c r="D251" s="71">
        <f t="shared" si="5"/>
        <v>-1.4406402672573204E-4</v>
      </c>
    </row>
    <row r="252" spans="1:4">
      <c r="A252" s="68">
        <v>42759</v>
      </c>
      <c r="B252" s="70">
        <v>10271.73</v>
      </c>
      <c r="C252" s="70">
        <v>10309.98</v>
      </c>
      <c r="D252" s="71">
        <f t="shared" si="5"/>
        <v>3.7238128338654697E-3</v>
      </c>
    </row>
    <row r="253" spans="1:4">
      <c r="A253" s="68">
        <v>42760</v>
      </c>
      <c r="B253" s="70">
        <v>10309.98</v>
      </c>
      <c r="C253" s="70">
        <v>10331.030000000001</v>
      </c>
      <c r="D253" s="71">
        <f t="shared" si="5"/>
        <v>2.0417110411465877E-3</v>
      </c>
    </row>
    <row r="254" spans="1:4">
      <c r="A254" s="68">
        <v>42761</v>
      </c>
      <c r="B254" s="70">
        <v>10331.030000000001</v>
      </c>
      <c r="C254" s="70">
        <v>10361.64</v>
      </c>
      <c r="D254" s="71">
        <f t="shared" si="5"/>
        <v>2.9629185086093024E-3</v>
      </c>
    </row>
    <row r="255" spans="1:4">
      <c r="A255" s="68">
        <v>42762</v>
      </c>
      <c r="B255" s="70">
        <v>10361.64</v>
      </c>
      <c r="C255" s="70">
        <v>10361.64</v>
      </c>
      <c r="D255" s="71">
        <f t="shared" si="5"/>
        <v>0</v>
      </c>
    </row>
    <row r="256" spans="1:4">
      <c r="A256" s="68">
        <v>42767</v>
      </c>
      <c r="B256" s="70">
        <v>10361.64</v>
      </c>
      <c r="C256" s="70">
        <v>10361.64</v>
      </c>
      <c r="D256" s="71">
        <f t="shared" si="5"/>
        <v>0</v>
      </c>
    </row>
    <row r="257" spans="1:4">
      <c r="A257" s="68">
        <v>42768</v>
      </c>
      <c r="B257" s="70">
        <v>10361.64</v>
      </c>
      <c r="C257" s="70">
        <v>10361.64</v>
      </c>
      <c r="D257" s="71">
        <f t="shared" si="5"/>
        <v>0</v>
      </c>
    </row>
    <row r="258" spans="1:4">
      <c r="A258" s="68">
        <v>42769</v>
      </c>
      <c r="B258" s="70">
        <v>10361.64</v>
      </c>
      <c r="C258" s="70">
        <v>10253.790000000001</v>
      </c>
      <c r="D258" s="71">
        <f t="shared" si="5"/>
        <v>-1.0408583969332863E-2</v>
      </c>
    </row>
    <row r="259" spans="1:4">
      <c r="A259" s="68">
        <v>42772</v>
      </c>
      <c r="B259" s="70">
        <v>10253.790000000001</v>
      </c>
      <c r="C259" s="70">
        <v>10271.530000000001</v>
      </c>
      <c r="D259" s="71">
        <f t="shared" si="5"/>
        <v>1.7300919952525362E-3</v>
      </c>
    </row>
    <row r="260" spans="1:4">
      <c r="A260" s="68">
        <v>42773</v>
      </c>
      <c r="B260" s="70">
        <v>10271.530000000001</v>
      </c>
      <c r="C260" s="70">
        <v>10243.200000000001</v>
      </c>
      <c r="D260" s="71">
        <f t="shared" si="5"/>
        <v>-2.758109064569747E-3</v>
      </c>
    </row>
    <row r="261" spans="1:4">
      <c r="A261" s="68">
        <v>42774</v>
      </c>
      <c r="B261" s="70">
        <v>10243.200000000001</v>
      </c>
      <c r="C261" s="70">
        <v>10280.73</v>
      </c>
      <c r="D261" s="71">
        <f t="shared" si="5"/>
        <v>3.6638940955950883E-3</v>
      </c>
    </row>
    <row r="262" spans="1:4">
      <c r="A262" s="68">
        <v>42775</v>
      </c>
      <c r="B262" s="70">
        <v>10280.73</v>
      </c>
      <c r="C262" s="70">
        <v>10319.959999999999</v>
      </c>
      <c r="D262" s="71">
        <f t="shared" si="5"/>
        <v>3.8158768881197958E-3</v>
      </c>
    </row>
    <row r="263" spans="1:4">
      <c r="A263" s="68">
        <v>42776</v>
      </c>
      <c r="B263" s="70">
        <v>10319.959999999999</v>
      </c>
      <c r="C263" s="70">
        <v>10383.540000000001</v>
      </c>
      <c r="D263" s="71">
        <f t="shared" si="5"/>
        <v>6.1608765925451614E-3</v>
      </c>
    </row>
    <row r="264" spans="1:4">
      <c r="A264" s="68">
        <v>42779</v>
      </c>
      <c r="B264" s="70">
        <v>10383.540000000001</v>
      </c>
      <c r="C264" s="70">
        <v>10451.530000000001</v>
      </c>
      <c r="D264" s="71">
        <f t="shared" si="5"/>
        <v>6.5478632528019887E-3</v>
      </c>
    </row>
    <row r="265" spans="1:4">
      <c r="A265" s="68">
        <v>42780</v>
      </c>
      <c r="B265" s="70">
        <v>10451.530000000001</v>
      </c>
      <c r="C265" s="70">
        <v>10423.43</v>
      </c>
      <c r="D265" s="71">
        <f t="shared" si="5"/>
        <v>-2.68860157316686E-3</v>
      </c>
    </row>
    <row r="266" spans="1:4">
      <c r="A266" s="68">
        <v>42781</v>
      </c>
      <c r="B266" s="70">
        <v>10423.43</v>
      </c>
      <c r="C266" s="70">
        <v>10443.68</v>
      </c>
      <c r="D266" s="71">
        <f t="shared" si="5"/>
        <v>1.9427386186696705E-3</v>
      </c>
    </row>
    <row r="267" spans="1:4">
      <c r="A267" s="68">
        <v>42782</v>
      </c>
      <c r="B267" s="70">
        <v>10443.68</v>
      </c>
      <c r="C267" s="70">
        <v>10471.69</v>
      </c>
      <c r="D267" s="71">
        <f t="shared" si="5"/>
        <v>2.6820048105649086E-3</v>
      </c>
    </row>
    <row r="268" spans="1:4">
      <c r="A268" s="68">
        <v>42783</v>
      </c>
      <c r="B268" s="70">
        <v>10471.69</v>
      </c>
      <c r="C268" s="70">
        <v>10414.299999999999</v>
      </c>
      <c r="D268" s="71">
        <f t="shared" si="5"/>
        <v>-5.4804907326325702E-3</v>
      </c>
    </row>
    <row r="269" spans="1:4">
      <c r="A269" s="68">
        <v>42786</v>
      </c>
      <c r="B269" s="70">
        <v>10414.299999999999</v>
      </c>
      <c r="C269" s="70">
        <v>10573.98</v>
      </c>
      <c r="D269" s="71">
        <f t="shared" si="5"/>
        <v>1.5332763603890909E-2</v>
      </c>
    </row>
    <row r="270" spans="1:4">
      <c r="A270" s="68">
        <v>42787</v>
      </c>
      <c r="B270" s="70">
        <v>10573.98</v>
      </c>
      <c r="C270" s="70">
        <v>10580.08</v>
      </c>
      <c r="D270" s="71">
        <f t="shared" si="5"/>
        <v>5.7688779437836679E-4</v>
      </c>
    </row>
    <row r="271" spans="1:4">
      <c r="A271" s="68">
        <v>42788</v>
      </c>
      <c r="B271" s="70">
        <v>10580.08</v>
      </c>
      <c r="C271" s="70">
        <v>10587.83</v>
      </c>
      <c r="D271" s="71">
        <f t="shared" si="5"/>
        <v>7.3250863887608375E-4</v>
      </c>
    </row>
    <row r="272" spans="1:4">
      <c r="A272" s="68">
        <v>42789</v>
      </c>
      <c r="B272" s="70">
        <v>10587.83</v>
      </c>
      <c r="C272" s="70">
        <v>10541.69</v>
      </c>
      <c r="D272" s="71">
        <f t="shared" si="5"/>
        <v>-4.3578334748479719E-3</v>
      </c>
    </row>
    <row r="273" spans="1:4">
      <c r="A273" s="68">
        <v>42790</v>
      </c>
      <c r="B273" s="70">
        <v>10541.69</v>
      </c>
      <c r="C273" s="70">
        <v>10528.76</v>
      </c>
      <c r="D273" s="71">
        <f t="shared" si="5"/>
        <v>-1.2265585499099396E-3</v>
      </c>
    </row>
    <row r="274" spans="1:4">
      <c r="A274" s="68">
        <v>42793</v>
      </c>
      <c r="B274" s="70">
        <v>10528.76</v>
      </c>
      <c r="C274" s="70">
        <v>10433.74</v>
      </c>
      <c r="D274" s="71">
        <f t="shared" si="5"/>
        <v>-9.0248044404089844E-3</v>
      </c>
    </row>
    <row r="275" spans="1:4">
      <c r="A275" s="68">
        <v>42794</v>
      </c>
      <c r="B275" s="70">
        <v>10433.74</v>
      </c>
      <c r="C275" s="70">
        <v>10440.040000000001</v>
      </c>
      <c r="D275" s="71">
        <f t="shared" si="5"/>
        <v>6.0381033071554846E-4</v>
      </c>
    </row>
    <row r="276" spans="1:4">
      <c r="A276" s="68">
        <v>42795</v>
      </c>
      <c r="B276" s="70">
        <v>10440.040000000001</v>
      </c>
      <c r="C276" s="70">
        <v>10447.99</v>
      </c>
      <c r="D276" s="71">
        <f t="shared" si="5"/>
        <v>7.6149133528202739E-4</v>
      </c>
    </row>
    <row r="277" spans="1:4">
      <c r="A277" s="68">
        <v>42796</v>
      </c>
      <c r="B277" s="70">
        <v>10447.99</v>
      </c>
      <c r="C277" s="70">
        <v>10371.549999999999</v>
      </c>
      <c r="D277" s="71">
        <f t="shared" si="5"/>
        <v>-7.3162397743490315E-3</v>
      </c>
    </row>
    <row r="278" spans="1:4">
      <c r="A278" s="68">
        <v>42797</v>
      </c>
      <c r="B278" s="70">
        <v>10371.549999999999</v>
      </c>
      <c r="C278" s="70">
        <v>10348.620000000001</v>
      </c>
      <c r="D278" s="71">
        <f t="shared" si="5"/>
        <v>-2.2108556580259231E-3</v>
      </c>
    </row>
    <row r="279" spans="1:4">
      <c r="A279" s="68">
        <v>42800</v>
      </c>
      <c r="B279" s="70">
        <v>10348.620000000001</v>
      </c>
      <c r="C279" s="70">
        <v>10368.44</v>
      </c>
      <c r="D279" s="71">
        <f t="shared" si="5"/>
        <v>1.9152312095718216E-3</v>
      </c>
    </row>
    <row r="280" spans="1:4">
      <c r="A280" s="68">
        <f>+A279+1</f>
        <v>42801</v>
      </c>
      <c r="B280" s="70">
        <v>10368.44</v>
      </c>
      <c r="C280" s="70">
        <v>10405.969999999999</v>
      </c>
      <c r="D280" s="71">
        <f t="shared" si="5"/>
        <v>3.6196380554835983E-3</v>
      </c>
    </row>
    <row r="281" spans="1:4">
      <c r="A281" s="68">
        <f>+A280+1</f>
        <v>42802</v>
      </c>
      <c r="B281" s="70">
        <v>10405.969999999999</v>
      </c>
      <c r="C281" s="70">
        <v>10401.459999999999</v>
      </c>
      <c r="D281" s="71">
        <f t="shared" si="5"/>
        <v>-4.3340505498290494E-4</v>
      </c>
    </row>
    <row r="282" spans="1:4">
      <c r="A282" s="68">
        <f>+A281+1</f>
        <v>42803</v>
      </c>
      <c r="B282" s="70">
        <v>10401.459999999999</v>
      </c>
      <c r="C282" s="70">
        <v>10340.530000000001</v>
      </c>
      <c r="D282" s="71">
        <f t="shared" si="5"/>
        <v>-5.8578314967320244E-3</v>
      </c>
    </row>
    <row r="283" spans="1:4">
      <c r="A283" s="68">
        <f>+A282+1</f>
        <v>42804</v>
      </c>
      <c r="B283" s="70">
        <v>10340.530000000001</v>
      </c>
      <c r="C283" s="70">
        <v>10326.07</v>
      </c>
      <c r="D283" s="71">
        <f t="shared" si="5"/>
        <v>-1.3983809340527564E-3</v>
      </c>
    </row>
    <row r="284" spans="1:4">
      <c r="A284" s="68">
        <v>42807</v>
      </c>
      <c r="B284" s="70">
        <v>10326.07</v>
      </c>
      <c r="C284" s="70">
        <v>10404.4</v>
      </c>
      <c r="D284" s="71">
        <f t="shared" si="5"/>
        <v>7.5856545617063453E-3</v>
      </c>
    </row>
    <row r="285" spans="1:4">
      <c r="A285" s="68">
        <v>42808</v>
      </c>
      <c r="B285" s="70">
        <v>10404.4</v>
      </c>
      <c r="C285" s="70">
        <v>10403.969999999999</v>
      </c>
      <c r="D285" s="71">
        <f t="shared" si="5"/>
        <v>-4.1328668640261412E-5</v>
      </c>
    </row>
    <row r="286" spans="1:4">
      <c r="A286" s="68">
        <v>42809</v>
      </c>
      <c r="B286" s="70">
        <v>10403.969999999999</v>
      </c>
      <c r="C286" s="70">
        <v>10413.44</v>
      </c>
      <c r="D286" s="71">
        <f t="shared" si="5"/>
        <v>9.1022946048480158E-4</v>
      </c>
    </row>
    <row r="287" spans="1:4">
      <c r="A287" s="68">
        <v>42810</v>
      </c>
      <c r="B287" s="70">
        <v>10413.44</v>
      </c>
      <c r="C287" s="70">
        <v>10450.31</v>
      </c>
      <c r="D287" s="71">
        <f t="shared" si="5"/>
        <v>3.5406167414417933E-3</v>
      </c>
    </row>
    <row r="288" spans="1:4">
      <c r="A288" s="68">
        <v>42811</v>
      </c>
      <c r="B288" s="70">
        <v>10450.31</v>
      </c>
      <c r="C288" s="70">
        <v>10346.299999999999</v>
      </c>
      <c r="D288" s="71">
        <f t="shared" si="5"/>
        <v>-9.9528147968815928E-3</v>
      </c>
    </row>
    <row r="289" spans="1:4">
      <c r="A289" s="68">
        <v>42814</v>
      </c>
      <c r="B289" s="70">
        <v>10346.299999999999</v>
      </c>
      <c r="C289" s="70">
        <v>10352.870000000001</v>
      </c>
      <c r="D289" s="71">
        <f t="shared" si="5"/>
        <v>6.3500961696472125E-4</v>
      </c>
    </row>
    <row r="290" spans="1:4">
      <c r="A290" s="68">
        <v>42815</v>
      </c>
      <c r="B290" s="70">
        <v>10352.870000000001</v>
      </c>
      <c r="C290" s="70">
        <v>10398.219999999999</v>
      </c>
      <c r="D290" s="71">
        <f t="shared" si="5"/>
        <v>4.3804278427139742E-3</v>
      </c>
    </row>
    <row r="291" spans="1:4">
      <c r="A291" s="68">
        <v>42816</v>
      </c>
      <c r="B291" s="70">
        <v>10398.219999999999</v>
      </c>
      <c r="C291" s="70">
        <v>10315.709999999999</v>
      </c>
      <c r="D291" s="71">
        <f t="shared" si="5"/>
        <v>-7.9350119539690622E-3</v>
      </c>
    </row>
    <row r="292" spans="1:4">
      <c r="A292" s="68">
        <v>42817</v>
      </c>
      <c r="B292" s="70">
        <v>10315.709999999999</v>
      </c>
      <c r="C292" s="70">
        <v>10349.969999999999</v>
      </c>
      <c r="D292" s="71">
        <f t="shared" si="5"/>
        <v>3.3211480353751988E-3</v>
      </c>
    </row>
    <row r="293" spans="1:4">
      <c r="A293" s="68">
        <v>42818</v>
      </c>
      <c r="B293" s="70">
        <v>10349.969999999999</v>
      </c>
      <c r="C293" s="70">
        <v>10424.99</v>
      </c>
      <c r="D293" s="71">
        <f t="shared" si="5"/>
        <v>7.2483301883967677E-3</v>
      </c>
    </row>
    <row r="294" spans="1:4">
      <c r="A294" s="68">
        <v>42821</v>
      </c>
      <c r="B294" s="70">
        <v>10424.99</v>
      </c>
      <c r="C294" s="70">
        <v>10424.99</v>
      </c>
      <c r="D294" s="71">
        <f t="shared" si="5"/>
        <v>0</v>
      </c>
    </row>
    <row r="295" spans="1:4">
      <c r="A295" s="68">
        <v>42822</v>
      </c>
      <c r="B295" s="70">
        <v>10424.99</v>
      </c>
      <c r="C295" s="70">
        <v>10396.89</v>
      </c>
      <c r="D295" s="71">
        <f t="shared" si="5"/>
        <v>-2.6954462306438831E-3</v>
      </c>
    </row>
    <row r="296" spans="1:4">
      <c r="A296" s="68">
        <v>42823</v>
      </c>
      <c r="B296" s="70">
        <v>10396.89</v>
      </c>
      <c r="C296" s="70">
        <v>10380.01</v>
      </c>
      <c r="D296" s="71">
        <f t="shared" si="5"/>
        <v>-1.6235624306882857E-3</v>
      </c>
    </row>
    <row r="297" spans="1:4">
      <c r="A297" s="68">
        <v>42824</v>
      </c>
      <c r="B297" s="70">
        <v>10380.01</v>
      </c>
      <c r="C297" s="70">
        <v>10341.59</v>
      </c>
      <c r="D297" s="71">
        <f t="shared" si="5"/>
        <v>-3.7013451817483611E-3</v>
      </c>
    </row>
    <row r="298" spans="1:4">
      <c r="A298" s="68">
        <v>42825</v>
      </c>
      <c r="B298" s="70">
        <v>10341.59</v>
      </c>
      <c r="C298" s="70">
        <v>10407.129999999999</v>
      </c>
      <c r="D298" s="71">
        <f t="shared" si="5"/>
        <v>6.3375167648300756E-3</v>
      </c>
    </row>
    <row r="299" spans="1:4">
      <c r="A299" s="68">
        <v>42828</v>
      </c>
      <c r="B299" s="70">
        <v>10407.129999999999</v>
      </c>
      <c r="C299" s="70">
        <v>10407.129999999999</v>
      </c>
      <c r="D299" s="71">
        <f t="shared" si="5"/>
        <v>0</v>
      </c>
    </row>
    <row r="300" spans="1:4">
      <c r="A300" s="68">
        <v>42829</v>
      </c>
      <c r="B300" s="70">
        <v>10407.129999999999</v>
      </c>
      <c r="C300" s="70">
        <v>10407.129999999999</v>
      </c>
      <c r="D300" s="71">
        <f t="shared" si="5"/>
        <v>0</v>
      </c>
    </row>
    <row r="301" spans="1:4">
      <c r="A301" s="68">
        <v>42830</v>
      </c>
      <c r="B301" s="70">
        <v>10407.129999999999</v>
      </c>
      <c r="C301" s="70">
        <v>10500.5</v>
      </c>
      <c r="D301" s="71">
        <f t="shared" si="5"/>
        <v>8.9717338017303305E-3</v>
      </c>
    </row>
    <row r="302" spans="1:4">
      <c r="A302" s="68">
        <v>42831</v>
      </c>
      <c r="B302" s="70">
        <v>10500.5</v>
      </c>
      <c r="C302" s="70">
        <v>10530.75</v>
      </c>
      <c r="D302" s="71">
        <f t="shared" si="5"/>
        <v>2.8808151992762987E-3</v>
      </c>
    </row>
    <row r="303" spans="1:4">
      <c r="A303" s="68">
        <v>42832</v>
      </c>
      <c r="B303" s="70">
        <v>10530.75</v>
      </c>
      <c r="C303" s="70">
        <v>10516.06</v>
      </c>
      <c r="D303" s="71">
        <f t="shared" si="5"/>
        <v>-1.3949623721007942E-3</v>
      </c>
    </row>
    <row r="304" spans="1:4">
      <c r="A304" s="68">
        <v>42835</v>
      </c>
      <c r="B304" s="70">
        <v>10516.06</v>
      </c>
      <c r="C304" s="70">
        <v>10468.530000000001</v>
      </c>
      <c r="D304" s="71">
        <f t="shared" si="5"/>
        <v>-4.5197535959283774E-3</v>
      </c>
    </row>
    <row r="305" spans="1:4">
      <c r="A305" s="68">
        <v>42836</v>
      </c>
      <c r="B305" s="70">
        <v>10468.530000000001</v>
      </c>
      <c r="C305" s="70">
        <v>10472.66</v>
      </c>
      <c r="D305" s="71">
        <f t="shared" si="5"/>
        <v>3.9451575340554434E-4</v>
      </c>
    </row>
    <row r="306" spans="1:4">
      <c r="A306" s="68">
        <v>42837</v>
      </c>
      <c r="B306" s="70">
        <v>10472.66</v>
      </c>
      <c r="C306" s="70">
        <v>10465.09</v>
      </c>
      <c r="D306" s="71">
        <f t="shared" si="5"/>
        <v>-7.2283450431886997E-4</v>
      </c>
    </row>
    <row r="307" spans="1:4">
      <c r="A307" s="68">
        <v>42838</v>
      </c>
      <c r="B307" s="70">
        <v>10465.09</v>
      </c>
      <c r="C307" s="70">
        <v>10435.129999999999</v>
      </c>
      <c r="D307" s="71">
        <f t="shared" si="5"/>
        <v>-2.8628516333830678E-3</v>
      </c>
    </row>
    <row r="308" spans="1:4">
      <c r="A308" s="68">
        <v>42839</v>
      </c>
      <c r="B308" s="70">
        <v>10435.129999999999</v>
      </c>
      <c r="C308" s="70">
        <v>10366.469999999999</v>
      </c>
      <c r="D308" s="71">
        <f t="shared" si="5"/>
        <v>-6.5796976175668265E-3</v>
      </c>
    </row>
    <row r="309" spans="1:4">
      <c r="A309" s="68">
        <v>42842</v>
      </c>
      <c r="B309" s="70">
        <v>10366.469999999999</v>
      </c>
      <c r="C309" s="70">
        <v>10380.709999999999</v>
      </c>
      <c r="D309" s="71">
        <f t="shared" si="5"/>
        <v>1.3736595002926677E-3</v>
      </c>
    </row>
    <row r="310" spans="1:4">
      <c r="A310" s="68">
        <v>42843</v>
      </c>
      <c r="B310" s="70">
        <v>10380.709999999999</v>
      </c>
      <c r="C310" s="70">
        <v>10321</v>
      </c>
      <c r="D310" s="71">
        <f t="shared" si="5"/>
        <v>-5.7520150355803157E-3</v>
      </c>
    </row>
    <row r="311" spans="1:4">
      <c r="A311" s="68">
        <v>42844</v>
      </c>
      <c r="B311" s="70">
        <v>10321</v>
      </c>
      <c r="C311" s="70">
        <v>10266.77</v>
      </c>
      <c r="D311" s="71">
        <f t="shared" si="5"/>
        <v>-5.2543358201724288E-3</v>
      </c>
    </row>
    <row r="312" spans="1:4">
      <c r="A312" s="68">
        <v>42845</v>
      </c>
      <c r="B312" s="70">
        <v>10266.77</v>
      </c>
      <c r="C312" s="70">
        <v>10322.77</v>
      </c>
      <c r="D312" s="71">
        <f t="shared" si="5"/>
        <v>5.4544905554521073E-3</v>
      </c>
    </row>
    <row r="313" spans="1:4">
      <c r="A313" s="68">
        <v>42846</v>
      </c>
      <c r="B313" s="70">
        <v>10322.77</v>
      </c>
      <c r="C313" s="70">
        <v>10380.299999999999</v>
      </c>
      <c r="D313" s="71">
        <f t="shared" si="5"/>
        <v>5.5731165181438502E-3</v>
      </c>
    </row>
    <row r="314" spans="1:4">
      <c r="A314" s="68">
        <v>42849</v>
      </c>
      <c r="B314" s="70">
        <v>10380.299999999999</v>
      </c>
      <c r="C314" s="70">
        <v>10327.27</v>
      </c>
      <c r="D314" s="71">
        <f t="shared" si="5"/>
        <v>-5.1087155477200774E-3</v>
      </c>
    </row>
    <row r="315" spans="1:4">
      <c r="A315" s="68">
        <v>42850</v>
      </c>
      <c r="B315" s="70">
        <v>10327.27</v>
      </c>
      <c r="C315" s="70">
        <v>10382.540000000001</v>
      </c>
      <c r="D315" s="71">
        <f t="shared" si="5"/>
        <v>5.3518500048899131E-3</v>
      </c>
    </row>
    <row r="316" spans="1:4">
      <c r="A316" s="68">
        <v>42851</v>
      </c>
      <c r="B316" s="70">
        <v>10382.540000000001</v>
      </c>
      <c r="C316" s="70">
        <v>10389.540000000001</v>
      </c>
      <c r="D316" s="71">
        <f t="shared" si="5"/>
        <v>6.742088159543691E-4</v>
      </c>
    </row>
    <row r="317" spans="1:4">
      <c r="A317" s="68">
        <v>42852</v>
      </c>
      <c r="B317" s="70">
        <v>10389.540000000001</v>
      </c>
      <c r="C317" s="70">
        <v>10412.08</v>
      </c>
      <c r="D317" s="71">
        <f t="shared" si="5"/>
        <v>2.1694896982926704E-3</v>
      </c>
    </row>
    <row r="318" spans="1:4">
      <c r="A318" s="68">
        <v>42853</v>
      </c>
      <c r="B318" s="70">
        <v>10412.08</v>
      </c>
      <c r="C318" s="70">
        <v>10390.58</v>
      </c>
      <c r="D318" s="71">
        <f t="shared" si="5"/>
        <v>-2.0649092208281372E-3</v>
      </c>
    </row>
    <row r="319" spans="1:4">
      <c r="A319" s="68">
        <v>42856</v>
      </c>
      <c r="B319" s="70">
        <v>10390.58</v>
      </c>
      <c r="C319" s="70">
        <v>10390.58</v>
      </c>
      <c r="D319" s="71">
        <f t="shared" si="5"/>
        <v>0</v>
      </c>
    </row>
    <row r="320" spans="1:4">
      <c r="A320" s="68">
        <v>42857</v>
      </c>
      <c r="B320" s="70">
        <v>10390.58</v>
      </c>
      <c r="C320" s="70">
        <v>10345.74</v>
      </c>
      <c r="D320" s="71">
        <f t="shared" si="5"/>
        <v>-4.3154472608843975E-3</v>
      </c>
    </row>
    <row r="321" spans="1:4">
      <c r="A321" s="68">
        <v>42858</v>
      </c>
      <c r="B321" s="70">
        <v>10345.74</v>
      </c>
      <c r="C321" s="70">
        <v>10315.540000000001</v>
      </c>
      <c r="D321" s="71">
        <f t="shared" si="5"/>
        <v>-2.9190758708413922E-3</v>
      </c>
    </row>
    <row r="322" spans="1:4">
      <c r="A322" s="68">
        <v>42859</v>
      </c>
      <c r="B322" s="70">
        <v>10315.540000000001</v>
      </c>
      <c r="C322" s="70">
        <v>10291.48</v>
      </c>
      <c r="D322" s="71">
        <f t="shared" si="5"/>
        <v>-2.3324033448565151E-3</v>
      </c>
    </row>
    <row r="323" spans="1:4">
      <c r="A323" s="68">
        <v>42860</v>
      </c>
      <c r="B323" s="70">
        <v>10291.48</v>
      </c>
      <c r="C323" s="70">
        <v>10269.780000000001</v>
      </c>
      <c r="D323" s="71">
        <f t="shared" si="5"/>
        <v>-2.1085402682606835E-3</v>
      </c>
    </row>
    <row r="324" spans="1:4">
      <c r="A324" s="68">
        <v>42863</v>
      </c>
      <c r="B324" s="70">
        <v>10269.780000000001</v>
      </c>
      <c r="C324" s="70">
        <v>10267.32</v>
      </c>
      <c r="D324" s="71">
        <f t="shared" si="5"/>
        <v>-2.3953775056528848E-4</v>
      </c>
    </row>
    <row r="325" spans="1:4">
      <c r="A325" s="68">
        <v>42864</v>
      </c>
      <c r="B325" s="70">
        <v>10267.32</v>
      </c>
      <c r="C325" s="70">
        <v>10260.85</v>
      </c>
      <c r="D325" s="71">
        <f t="shared" si="5"/>
        <v>-6.3015470444083288E-4</v>
      </c>
    </row>
    <row r="326" spans="1:4">
      <c r="A326" s="68">
        <v>42865</v>
      </c>
      <c r="B326" s="70">
        <v>10260.85</v>
      </c>
      <c r="C326" s="70">
        <v>10304.030000000001</v>
      </c>
      <c r="D326" s="71">
        <f t="shared" si="5"/>
        <v>4.2082283631472706E-3</v>
      </c>
    </row>
    <row r="327" spans="1:4">
      <c r="A327" s="68">
        <v>42866</v>
      </c>
      <c r="B327" s="70">
        <v>10304.030000000001</v>
      </c>
      <c r="C327" s="70">
        <v>10379.73</v>
      </c>
      <c r="D327" s="71">
        <f t="shared" si="5"/>
        <v>7.3466401010089388E-3</v>
      </c>
    </row>
    <row r="328" spans="1:4">
      <c r="A328" s="68">
        <v>42867</v>
      </c>
      <c r="B328" s="70">
        <v>10379.73</v>
      </c>
      <c r="C328" s="70">
        <v>10549.52</v>
      </c>
      <c r="D328" s="71">
        <f t="shared" si="5"/>
        <v>1.6357843604795308E-2</v>
      </c>
    </row>
    <row r="329" spans="1:4">
      <c r="A329" s="68">
        <v>42870</v>
      </c>
      <c r="B329" s="70">
        <v>10549.52</v>
      </c>
      <c r="C329" s="70">
        <v>10572.48</v>
      </c>
      <c r="D329" s="71">
        <f t="shared" si="5"/>
        <v>2.1764023386845466E-3</v>
      </c>
    </row>
    <row r="330" spans="1:4">
      <c r="A330" s="68">
        <v>42871</v>
      </c>
      <c r="B330" s="70">
        <v>10572.48</v>
      </c>
      <c r="C330" s="70">
        <v>10576.05</v>
      </c>
      <c r="D330" s="71">
        <f t="shared" si="5"/>
        <v>3.376691183147873E-4</v>
      </c>
    </row>
    <row r="331" spans="1:4">
      <c r="A331" s="68">
        <v>42872</v>
      </c>
      <c r="B331" s="70">
        <v>10576.05</v>
      </c>
      <c r="C331" s="70">
        <v>10481.41</v>
      </c>
      <c r="D331" s="71">
        <f t="shared" si="5"/>
        <v>-8.9485204778720906E-3</v>
      </c>
    </row>
    <row r="332" spans="1:4">
      <c r="A332" s="68">
        <v>42873</v>
      </c>
      <c r="B332" s="70">
        <v>10481.41</v>
      </c>
      <c r="C332" s="70">
        <v>10459.219999999999</v>
      </c>
      <c r="D332" s="71">
        <f t="shared" si="5"/>
        <v>-2.1170815758567718E-3</v>
      </c>
    </row>
    <row r="333" spans="1:4">
      <c r="A333" s="68">
        <v>42874</v>
      </c>
      <c r="B333" s="70">
        <v>10459.219999999999</v>
      </c>
      <c r="C333" s="70">
        <v>10496.74</v>
      </c>
      <c r="D333" s="71">
        <f t="shared" si="5"/>
        <v>3.587265589594768E-3</v>
      </c>
    </row>
    <row r="334" spans="1:4">
      <c r="A334" s="68">
        <v>42877</v>
      </c>
      <c r="B334" s="70">
        <v>10496.74</v>
      </c>
      <c r="C334" s="70">
        <v>10586.93</v>
      </c>
      <c r="D334" s="71">
        <f t="shared" ref="D334:D397" si="6">+C334/B334-1</f>
        <v>8.5921914804025779E-3</v>
      </c>
    </row>
    <row r="335" spans="1:4">
      <c r="A335" s="68">
        <v>42878</v>
      </c>
      <c r="B335" s="70">
        <v>10586.93</v>
      </c>
      <c r="C335" s="70">
        <v>10742.14</v>
      </c>
      <c r="D335" s="71">
        <f t="shared" si="6"/>
        <v>1.4660529539724854E-2</v>
      </c>
    </row>
    <row r="336" spans="1:4">
      <c r="A336" s="68">
        <v>42879</v>
      </c>
      <c r="B336" s="70">
        <v>10742.14</v>
      </c>
      <c r="C336" s="70">
        <v>10727.11</v>
      </c>
      <c r="D336" s="71">
        <f t="shared" si="6"/>
        <v>-1.399162550478672E-3</v>
      </c>
    </row>
    <row r="337" spans="1:4">
      <c r="A337" s="68">
        <v>42880</v>
      </c>
      <c r="B337" s="70">
        <v>10727.11</v>
      </c>
      <c r="C337" s="70">
        <v>11007.51</v>
      </c>
      <c r="D337" s="71">
        <f t="shared" si="6"/>
        <v>2.6139379571944232E-2</v>
      </c>
    </row>
    <row r="338" spans="1:4">
      <c r="A338" s="68">
        <v>42881</v>
      </c>
      <c r="B338" s="70">
        <v>11007.51</v>
      </c>
      <c r="C338" s="70">
        <v>10992.12</v>
      </c>
      <c r="D338" s="71">
        <f t="shared" si="6"/>
        <v>-1.3981363632646904E-3</v>
      </c>
    </row>
    <row r="339" spans="1:4">
      <c r="A339" s="68">
        <v>42884</v>
      </c>
      <c r="B339" s="70">
        <v>10992.12</v>
      </c>
      <c r="C339" s="70">
        <v>10992.12</v>
      </c>
      <c r="D339" s="71">
        <f t="shared" si="6"/>
        <v>0</v>
      </c>
    </row>
    <row r="340" spans="1:4">
      <c r="A340" s="68">
        <v>42885</v>
      </c>
      <c r="B340" s="70">
        <v>10992.12</v>
      </c>
      <c r="C340" s="70">
        <v>10992.12</v>
      </c>
      <c r="D340" s="71">
        <f t="shared" si="6"/>
        <v>0</v>
      </c>
    </row>
    <row r="341" spans="1:4">
      <c r="A341" s="68">
        <v>42886</v>
      </c>
      <c r="B341" s="70">
        <v>10992.12</v>
      </c>
      <c r="C341" s="70">
        <v>11032.11</v>
      </c>
      <c r="D341" s="71">
        <f t="shared" si="6"/>
        <v>3.6380607198611692E-3</v>
      </c>
    </row>
    <row r="342" spans="1:4">
      <c r="A342" s="68">
        <v>42887</v>
      </c>
      <c r="B342" s="70">
        <v>11032.11</v>
      </c>
      <c r="C342" s="70">
        <v>11131.53</v>
      </c>
      <c r="D342" s="71">
        <f t="shared" si="6"/>
        <v>9.0118753348180647E-3</v>
      </c>
    </row>
    <row r="343" spans="1:4">
      <c r="A343" s="68">
        <v>42888</v>
      </c>
      <c r="B343" s="70">
        <v>11131.53</v>
      </c>
      <c r="C343" s="70">
        <v>11047.97</v>
      </c>
      <c r="D343" s="71">
        <f t="shared" si="6"/>
        <v>-7.5066051117861354E-3</v>
      </c>
    </row>
    <row r="344" spans="1:4">
      <c r="A344" s="68">
        <v>42891</v>
      </c>
      <c r="B344" s="70">
        <v>11047.97</v>
      </c>
      <c r="C344" s="70">
        <v>10930.34</v>
      </c>
      <c r="D344" s="71">
        <f t="shared" si="6"/>
        <v>-1.064720487112103E-2</v>
      </c>
    </row>
    <row r="345" spans="1:4">
      <c r="A345" s="68">
        <v>42892</v>
      </c>
      <c r="B345" s="70">
        <v>10930.34</v>
      </c>
      <c r="C345" s="70">
        <v>11022.55</v>
      </c>
      <c r="D345" s="71">
        <f t="shared" si="6"/>
        <v>8.4361511169825931E-3</v>
      </c>
    </row>
    <row r="346" spans="1:4">
      <c r="A346" s="68">
        <v>42893</v>
      </c>
      <c r="B346" s="70">
        <v>11022.55</v>
      </c>
      <c r="C346" s="70">
        <v>11134.71</v>
      </c>
      <c r="D346" s="71">
        <f t="shared" si="6"/>
        <v>1.0175503853464107E-2</v>
      </c>
    </row>
    <row r="347" spans="1:4">
      <c r="A347" s="68">
        <v>42894</v>
      </c>
      <c r="B347" s="70">
        <v>11134.71</v>
      </c>
      <c r="C347" s="70">
        <v>11229.53</v>
      </c>
      <c r="D347" s="71">
        <f t="shared" si="6"/>
        <v>8.5157134761482123E-3</v>
      </c>
    </row>
    <row r="348" spans="1:4">
      <c r="A348" s="68">
        <v>42895</v>
      </c>
      <c r="B348" s="70">
        <v>11229.53</v>
      </c>
      <c r="C348" s="70">
        <v>11303.03</v>
      </c>
      <c r="D348" s="71">
        <f t="shared" si="6"/>
        <v>6.5452427661709667E-3</v>
      </c>
    </row>
    <row r="349" spans="1:4">
      <c r="A349" s="68">
        <v>42898</v>
      </c>
      <c r="B349" s="70">
        <v>11303.03</v>
      </c>
      <c r="C349" s="70">
        <v>11313.58</v>
      </c>
      <c r="D349" s="71">
        <f t="shared" si="6"/>
        <v>9.3337804110915634E-4</v>
      </c>
    </row>
    <row r="350" spans="1:4">
      <c r="A350" s="68">
        <v>42899</v>
      </c>
      <c r="B350" s="70">
        <v>11313.58</v>
      </c>
      <c r="C350" s="70">
        <v>11285.34</v>
      </c>
      <c r="D350" s="71">
        <f t="shared" si="6"/>
        <v>-2.496115287998979E-3</v>
      </c>
    </row>
    <row r="351" spans="1:4">
      <c r="A351" s="68">
        <v>42900</v>
      </c>
      <c r="B351" s="70">
        <v>11285.34</v>
      </c>
      <c r="C351" s="70">
        <v>11100.74</v>
      </c>
      <c r="D351" s="71">
        <f t="shared" si="6"/>
        <v>-1.6357504514706744E-2</v>
      </c>
    </row>
    <row r="352" spans="1:4">
      <c r="A352" s="68">
        <v>42901</v>
      </c>
      <c r="B352" s="70">
        <v>11100.74</v>
      </c>
      <c r="C352" s="70">
        <v>11018.85</v>
      </c>
      <c r="D352" s="71">
        <f t="shared" si="6"/>
        <v>-7.3769856784321464E-3</v>
      </c>
    </row>
    <row r="353" spans="1:4">
      <c r="A353" s="68">
        <v>42902</v>
      </c>
      <c r="B353" s="70">
        <v>11018.85</v>
      </c>
      <c r="C353" s="70">
        <v>10975.45</v>
      </c>
      <c r="D353" s="71">
        <f t="shared" si="6"/>
        <v>-3.9387050372770016E-3</v>
      </c>
    </row>
    <row r="354" spans="1:4">
      <c r="A354" s="68">
        <v>42905</v>
      </c>
      <c r="B354" s="70">
        <v>10975.45</v>
      </c>
      <c r="C354" s="70">
        <v>11090.65</v>
      </c>
      <c r="D354" s="71">
        <f t="shared" si="6"/>
        <v>1.0496152777334844E-2</v>
      </c>
    </row>
    <row r="355" spans="1:4">
      <c r="A355" s="68">
        <v>42906</v>
      </c>
      <c r="B355" s="70">
        <v>11090.65</v>
      </c>
      <c r="C355" s="70">
        <v>11063.7</v>
      </c>
      <c r="D355" s="71">
        <f t="shared" si="6"/>
        <v>-2.4299747985915277E-3</v>
      </c>
    </row>
    <row r="356" spans="1:4">
      <c r="A356" s="68">
        <v>42907</v>
      </c>
      <c r="B356" s="70">
        <v>11063.7</v>
      </c>
      <c r="C356" s="70">
        <v>11194.04</v>
      </c>
      <c r="D356" s="71">
        <f t="shared" si="6"/>
        <v>1.1780868967885993E-2</v>
      </c>
    </row>
    <row r="357" spans="1:4">
      <c r="A357" s="68">
        <v>42908</v>
      </c>
      <c r="B357" s="70">
        <v>11194.04</v>
      </c>
      <c r="C357" s="70">
        <v>11280.37</v>
      </c>
      <c r="D357" s="71">
        <f t="shared" si="6"/>
        <v>7.7121396743267123E-3</v>
      </c>
    </row>
    <row r="358" spans="1:4">
      <c r="A358" s="68">
        <v>42909</v>
      </c>
      <c r="B358" s="70">
        <v>11280.37</v>
      </c>
      <c r="C358" s="70">
        <v>11362.71</v>
      </c>
      <c r="D358" s="71">
        <f t="shared" si="6"/>
        <v>7.2994059592015326E-3</v>
      </c>
    </row>
    <row r="359" spans="1:4">
      <c r="A359" s="68">
        <v>42912</v>
      </c>
      <c r="B359" s="70">
        <v>11362.71</v>
      </c>
      <c r="C359" s="70">
        <v>11436.97</v>
      </c>
      <c r="D359" s="71">
        <f t="shared" si="6"/>
        <v>6.5354127668488804E-3</v>
      </c>
    </row>
    <row r="360" spans="1:4">
      <c r="A360" s="68">
        <v>42913</v>
      </c>
      <c r="B360" s="70">
        <v>11436.97</v>
      </c>
      <c r="C360" s="70">
        <v>11492.66</v>
      </c>
      <c r="D360" s="71">
        <f t="shared" si="6"/>
        <v>4.8692966756056499E-3</v>
      </c>
    </row>
    <row r="361" spans="1:4">
      <c r="A361" s="68">
        <v>42914</v>
      </c>
      <c r="B361" s="70">
        <v>11492.66</v>
      </c>
      <c r="C361" s="70">
        <v>11410.03</v>
      </c>
      <c r="D361" s="71">
        <f t="shared" si="6"/>
        <v>-7.1898063633657472E-3</v>
      </c>
    </row>
    <row r="362" spans="1:4">
      <c r="A362" s="68">
        <v>42915</v>
      </c>
      <c r="B362" s="70">
        <v>11410.03</v>
      </c>
      <c r="C362" s="70">
        <v>11485.94</v>
      </c>
      <c r="D362" s="71">
        <f t="shared" si="6"/>
        <v>6.652918528698093E-3</v>
      </c>
    </row>
    <row r="363" spans="1:4">
      <c r="A363" s="68">
        <v>42916</v>
      </c>
      <c r="B363" s="70">
        <v>11485.94</v>
      </c>
      <c r="C363" s="70">
        <v>11460.25</v>
      </c>
      <c r="D363" s="71">
        <f t="shared" si="6"/>
        <v>-2.2366475882688031E-3</v>
      </c>
    </row>
    <row r="364" spans="1:4">
      <c r="A364" s="68">
        <v>42919</v>
      </c>
      <c r="B364" s="70">
        <v>11460.25</v>
      </c>
      <c r="C364" s="70">
        <v>11369.75</v>
      </c>
      <c r="D364" s="71">
        <f t="shared" si="6"/>
        <v>-7.8968608887240999E-3</v>
      </c>
    </row>
    <row r="365" spans="1:4">
      <c r="A365" s="68">
        <v>42920</v>
      </c>
      <c r="B365" s="70">
        <v>11369.75</v>
      </c>
      <c r="C365" s="70">
        <v>11256.08</v>
      </c>
      <c r="D365" s="71">
        <f t="shared" si="6"/>
        <v>-9.997581301259939E-3</v>
      </c>
    </row>
    <row r="366" spans="1:4">
      <c r="A366" s="68">
        <v>42921</v>
      </c>
      <c r="B366" s="70">
        <v>11256.08</v>
      </c>
      <c r="C366" s="70">
        <v>11424.27</v>
      </c>
      <c r="D366" s="71">
        <f t="shared" si="6"/>
        <v>1.4942146821984359E-2</v>
      </c>
    </row>
    <row r="367" spans="1:4">
      <c r="A367" s="68">
        <v>42922</v>
      </c>
      <c r="B367" s="70">
        <v>11424.27</v>
      </c>
      <c r="C367" s="70">
        <v>11439.09</v>
      </c>
      <c r="D367" s="71">
        <f t="shared" si="6"/>
        <v>1.2972382480456179E-3</v>
      </c>
    </row>
    <row r="368" spans="1:4">
      <c r="A368" s="68">
        <v>42923</v>
      </c>
      <c r="B368" s="70">
        <v>11439.09</v>
      </c>
      <c r="C368" s="70">
        <v>11364.95</v>
      </c>
      <c r="D368" s="71">
        <f t="shared" si="6"/>
        <v>-6.4812847875136415E-3</v>
      </c>
    </row>
    <row r="369" spans="1:4">
      <c r="A369" s="68">
        <v>42926</v>
      </c>
      <c r="B369" s="70">
        <v>11364.95</v>
      </c>
      <c r="C369" s="70">
        <v>11396.91</v>
      </c>
      <c r="D369" s="71">
        <f t="shared" si="6"/>
        <v>2.8121549148918401E-3</v>
      </c>
    </row>
    <row r="370" spans="1:4">
      <c r="A370" s="68">
        <v>42927</v>
      </c>
      <c r="B370" s="70">
        <v>11396.91</v>
      </c>
      <c r="C370" s="70">
        <v>11533.66</v>
      </c>
      <c r="D370" s="71">
        <f t="shared" si="6"/>
        <v>1.1998866359390403E-2</v>
      </c>
    </row>
    <row r="371" spans="1:4">
      <c r="A371" s="68">
        <v>42928</v>
      </c>
      <c r="B371" s="70">
        <v>11533.66</v>
      </c>
      <c r="C371" s="70">
        <v>11497.38</v>
      </c>
      <c r="D371" s="71">
        <f t="shared" si="6"/>
        <v>-3.1455756455454065E-3</v>
      </c>
    </row>
    <row r="372" spans="1:4">
      <c r="A372" s="68">
        <v>42929</v>
      </c>
      <c r="B372" s="70">
        <v>11497.38</v>
      </c>
      <c r="C372" s="70">
        <v>11646.04</v>
      </c>
      <c r="D372" s="71">
        <f t="shared" si="6"/>
        <v>1.2929902290782946E-2</v>
      </c>
    </row>
    <row r="373" spans="1:4">
      <c r="A373" s="68">
        <v>42930</v>
      </c>
      <c r="B373" s="70">
        <v>11646.04</v>
      </c>
      <c r="C373" s="70">
        <v>11738.04</v>
      </c>
      <c r="D373" s="71">
        <f t="shared" si="6"/>
        <v>7.8996809215836628E-3</v>
      </c>
    </row>
    <row r="374" spans="1:4">
      <c r="A374" s="68">
        <v>42933</v>
      </c>
      <c r="B374" s="70">
        <v>11738.04</v>
      </c>
      <c r="C374" s="70">
        <v>11771.59</v>
      </c>
      <c r="D374" s="71">
        <f t="shared" si="6"/>
        <v>2.8582284606288866E-3</v>
      </c>
    </row>
    <row r="375" spans="1:4">
      <c r="A375" s="68">
        <v>42934</v>
      </c>
      <c r="B375" s="70">
        <v>11771.59</v>
      </c>
      <c r="C375" s="70">
        <v>11737.13</v>
      </c>
      <c r="D375" s="71">
        <f t="shared" si="6"/>
        <v>-2.9273870394739276E-3</v>
      </c>
    </row>
    <row r="376" spans="1:4">
      <c r="A376" s="68">
        <v>42935</v>
      </c>
      <c r="B376" s="70">
        <v>11737.13</v>
      </c>
      <c r="C376" s="70">
        <v>11881.19</v>
      </c>
      <c r="D376" s="71">
        <f t="shared" si="6"/>
        <v>1.2273869336030252E-2</v>
      </c>
    </row>
    <row r="377" spans="1:4">
      <c r="A377" s="68">
        <v>42936</v>
      </c>
      <c r="B377" s="70">
        <v>11881.19</v>
      </c>
      <c r="C377" s="70">
        <v>11915.5</v>
      </c>
      <c r="D377" s="71">
        <f t="shared" si="6"/>
        <v>2.8877578761050682E-3</v>
      </c>
    </row>
    <row r="378" spans="1:4">
      <c r="A378" s="68">
        <v>42937</v>
      </c>
      <c r="B378" s="70">
        <v>11915.5</v>
      </c>
      <c r="C378" s="70">
        <v>11808.53</v>
      </c>
      <c r="D378" s="71">
        <f t="shared" si="6"/>
        <v>-8.9773824010741521E-3</v>
      </c>
    </row>
    <row r="379" spans="1:4">
      <c r="A379" s="68">
        <v>42940</v>
      </c>
      <c r="B379" s="70">
        <v>11808.53</v>
      </c>
      <c r="C379" s="70">
        <v>11891.96</v>
      </c>
      <c r="D379" s="71">
        <f t="shared" si="6"/>
        <v>7.0652316588091235E-3</v>
      </c>
    </row>
    <row r="380" spans="1:4">
      <c r="A380" s="68">
        <v>42941</v>
      </c>
      <c r="B380" s="70">
        <v>11891.96</v>
      </c>
      <c r="C380" s="70">
        <v>11859.93</v>
      </c>
      <c r="D380" s="71">
        <f t="shared" si="6"/>
        <v>-2.6934163922515131E-3</v>
      </c>
    </row>
    <row r="381" spans="1:4">
      <c r="A381" s="68">
        <v>42942</v>
      </c>
      <c r="B381" s="70">
        <v>11859.93</v>
      </c>
      <c r="C381" s="70">
        <v>11806.97</v>
      </c>
      <c r="D381" s="71">
        <f t="shared" si="6"/>
        <v>-4.4654563728454555E-3</v>
      </c>
    </row>
    <row r="382" spans="1:4">
      <c r="A382" s="68">
        <v>42943</v>
      </c>
      <c r="B382" s="70">
        <v>11806.97</v>
      </c>
      <c r="C382" s="70">
        <v>11794.16</v>
      </c>
      <c r="D382" s="71">
        <f t="shared" si="6"/>
        <v>-1.084952362883862E-3</v>
      </c>
    </row>
    <row r="383" spans="1:4">
      <c r="A383" s="68">
        <v>42944</v>
      </c>
      <c r="B383" s="70">
        <v>11794.16</v>
      </c>
      <c r="C383" s="70">
        <v>11821.24</v>
      </c>
      <c r="D383" s="71">
        <f t="shared" si="6"/>
        <v>2.2960516052012991E-3</v>
      </c>
    </row>
    <row r="384" spans="1:4">
      <c r="A384" s="68">
        <v>42947</v>
      </c>
      <c r="B384" s="70">
        <v>11821.24</v>
      </c>
      <c r="C384" s="70">
        <v>11806.51</v>
      </c>
      <c r="D384" s="71">
        <f t="shared" si="6"/>
        <v>-1.2460621728346277E-3</v>
      </c>
    </row>
    <row r="385" spans="1:4">
      <c r="A385" s="68">
        <v>42948</v>
      </c>
      <c r="B385" s="70">
        <v>11806.51</v>
      </c>
      <c r="C385" s="70">
        <v>11982.42</v>
      </c>
      <c r="D385" s="71">
        <f t="shared" si="6"/>
        <v>1.4899407191456326E-2</v>
      </c>
    </row>
    <row r="386" spans="1:4">
      <c r="A386" s="68">
        <v>42949</v>
      </c>
      <c r="B386" s="70">
        <v>11982.42</v>
      </c>
      <c r="C386" s="70">
        <v>11970.62</v>
      </c>
      <c r="D386" s="71">
        <f t="shared" si="6"/>
        <v>-9.847760302175157E-4</v>
      </c>
    </row>
    <row r="387" spans="1:4">
      <c r="A387" s="68">
        <v>42950</v>
      </c>
      <c r="B387" s="70">
        <v>11970.62</v>
      </c>
      <c r="C387" s="70">
        <v>11803.77</v>
      </c>
      <c r="D387" s="71">
        <f t="shared" si="6"/>
        <v>-1.3938292252197448E-2</v>
      </c>
    </row>
    <row r="388" spans="1:4">
      <c r="A388" s="68">
        <v>42951</v>
      </c>
      <c r="B388" s="70">
        <v>11803.77</v>
      </c>
      <c r="C388" s="70">
        <v>11728.36</v>
      </c>
      <c r="D388" s="71">
        <f t="shared" si="6"/>
        <v>-6.3886368507688474E-3</v>
      </c>
    </row>
    <row r="389" spans="1:4">
      <c r="A389" s="68">
        <v>42954</v>
      </c>
      <c r="B389" s="70">
        <v>11728.36</v>
      </c>
      <c r="C389" s="70">
        <v>11773.61</v>
      </c>
      <c r="D389" s="71">
        <f t="shared" si="6"/>
        <v>3.8581694286328183E-3</v>
      </c>
    </row>
    <row r="390" spans="1:4">
      <c r="A390" s="68">
        <v>42955</v>
      </c>
      <c r="B390" s="70">
        <v>11773.61</v>
      </c>
      <c r="C390" s="70">
        <v>11758.64</v>
      </c>
      <c r="D390" s="71">
        <f t="shared" si="6"/>
        <v>-1.2714876745536507E-3</v>
      </c>
    </row>
    <row r="391" spans="1:4">
      <c r="A391" s="68">
        <v>42956</v>
      </c>
      <c r="B391" s="70">
        <v>11758.64</v>
      </c>
      <c r="C391" s="70">
        <v>11691.85</v>
      </c>
      <c r="D391" s="71">
        <f t="shared" si="6"/>
        <v>-5.6800786485511345E-3</v>
      </c>
    </row>
    <row r="392" spans="1:4">
      <c r="A392" s="68">
        <v>42957</v>
      </c>
      <c r="B392" s="70">
        <v>11691.85</v>
      </c>
      <c r="C392" s="70">
        <v>11645.15</v>
      </c>
      <c r="D392" s="71">
        <f t="shared" si="6"/>
        <v>-3.9942353006582332E-3</v>
      </c>
    </row>
    <row r="393" spans="1:4">
      <c r="A393" s="68">
        <v>42958</v>
      </c>
      <c r="B393" s="70">
        <v>11645.15</v>
      </c>
      <c r="C393" s="70">
        <v>11465.4</v>
      </c>
      <c r="D393" s="71">
        <f t="shared" si="6"/>
        <v>-1.5435610533140354E-2</v>
      </c>
    </row>
    <row r="394" spans="1:4">
      <c r="A394" s="68">
        <v>42961</v>
      </c>
      <c r="B394" s="70">
        <v>11465.4</v>
      </c>
      <c r="C394" s="70">
        <v>11558.17</v>
      </c>
      <c r="D394" s="71">
        <f t="shared" si="6"/>
        <v>8.0913007832261741E-3</v>
      </c>
    </row>
    <row r="395" spans="1:4">
      <c r="A395" s="68">
        <v>42962</v>
      </c>
      <c r="B395" s="70">
        <v>11558.17</v>
      </c>
      <c r="C395" s="70">
        <v>11630.21</v>
      </c>
      <c r="D395" s="71">
        <f t="shared" si="6"/>
        <v>6.232820593571331E-3</v>
      </c>
    </row>
    <row r="396" spans="1:4">
      <c r="A396" s="68">
        <v>42963</v>
      </c>
      <c r="B396" s="70">
        <v>11630.21</v>
      </c>
      <c r="C396" s="70">
        <v>11598.86</v>
      </c>
      <c r="D396" s="71">
        <f t="shared" si="6"/>
        <v>-2.6955661161749411E-3</v>
      </c>
    </row>
    <row r="397" spans="1:4">
      <c r="A397" s="68">
        <v>42964</v>
      </c>
      <c r="B397" s="70">
        <v>11598.86</v>
      </c>
      <c r="C397" s="70">
        <v>11616.7</v>
      </c>
      <c r="D397" s="71">
        <f t="shared" si="6"/>
        <v>1.5380821908359543E-3</v>
      </c>
    </row>
    <row r="398" spans="1:4">
      <c r="A398" s="68">
        <v>42965</v>
      </c>
      <c r="B398" s="70">
        <v>11616.7</v>
      </c>
      <c r="C398" s="70">
        <v>11646.1</v>
      </c>
      <c r="D398" s="71">
        <f t="shared" ref="D398:D461" si="7">+C398/B398-1</f>
        <v>2.5308392228429177E-3</v>
      </c>
    </row>
    <row r="399" spans="1:4">
      <c r="A399" s="68">
        <v>42968</v>
      </c>
      <c r="B399" s="70">
        <v>11646.1</v>
      </c>
      <c r="C399" s="70">
        <v>11672.31</v>
      </c>
      <c r="D399" s="71">
        <f t="shared" si="7"/>
        <v>2.2505388069824495E-3</v>
      </c>
    </row>
    <row r="400" spans="1:4">
      <c r="A400" s="68">
        <v>42969</v>
      </c>
      <c r="B400" s="70">
        <v>11672.31</v>
      </c>
      <c r="C400" s="70">
        <v>11786.99</v>
      </c>
      <c r="D400" s="71">
        <f t="shared" si="7"/>
        <v>9.8249618113295245E-3</v>
      </c>
    </row>
    <row r="401" spans="1:4">
      <c r="A401" s="68">
        <v>42970</v>
      </c>
      <c r="B401" s="70">
        <v>11786.99</v>
      </c>
      <c r="C401" s="70">
        <v>11878.01</v>
      </c>
      <c r="D401" s="71">
        <f t="shared" si="7"/>
        <v>7.7220732349820853E-3</v>
      </c>
    </row>
    <row r="402" spans="1:4">
      <c r="A402" s="68">
        <v>42971</v>
      </c>
      <c r="B402" s="70">
        <v>11878.01</v>
      </c>
      <c r="C402" s="70">
        <v>11835.7</v>
      </c>
      <c r="D402" s="71">
        <f t="shared" si="7"/>
        <v>-3.5620444838823095E-3</v>
      </c>
    </row>
    <row r="403" spans="1:4">
      <c r="A403" s="68">
        <v>42972</v>
      </c>
      <c r="B403" s="70">
        <v>11835.7</v>
      </c>
      <c r="C403" s="70">
        <v>12088.02</v>
      </c>
      <c r="D403" s="71">
        <f t="shared" si="7"/>
        <v>2.1318553190770251E-2</v>
      </c>
    </row>
    <row r="404" spans="1:4">
      <c r="A404" s="68">
        <v>42975</v>
      </c>
      <c r="B404" s="70">
        <v>12088.02</v>
      </c>
      <c r="C404" s="70">
        <v>12201.27</v>
      </c>
      <c r="D404" s="71">
        <f t="shared" si="7"/>
        <v>9.3687799987094422E-3</v>
      </c>
    </row>
    <row r="405" spans="1:4">
      <c r="A405" s="68">
        <v>42976</v>
      </c>
      <c r="B405" s="70">
        <v>12201.27</v>
      </c>
      <c r="C405" s="70">
        <v>12216.06</v>
      </c>
      <c r="D405" s="71">
        <f t="shared" si="7"/>
        <v>1.2121688971720168E-3</v>
      </c>
    </row>
    <row r="406" spans="1:4">
      <c r="A406" s="68">
        <v>42977</v>
      </c>
      <c r="B406" s="70">
        <v>12216.06</v>
      </c>
      <c r="C406" s="70">
        <v>12171.22</v>
      </c>
      <c r="D406" s="71">
        <f t="shared" si="7"/>
        <v>-3.6705779113723747E-3</v>
      </c>
    </row>
    <row r="407" spans="1:4">
      <c r="A407" s="68">
        <v>42978</v>
      </c>
      <c r="B407" s="70">
        <v>12171.22</v>
      </c>
      <c r="C407" s="70">
        <v>12081.32</v>
      </c>
      <c r="D407" s="71">
        <f t="shared" si="7"/>
        <v>-7.386276807090808E-3</v>
      </c>
    </row>
    <row r="408" spans="1:4">
      <c r="A408" s="68">
        <v>42979</v>
      </c>
      <c r="B408" s="70">
        <v>12081.32</v>
      </c>
      <c r="C408" s="70">
        <v>12071.39</v>
      </c>
      <c r="D408" s="71">
        <f t="shared" si="7"/>
        <v>-8.2193005400077457E-4</v>
      </c>
    </row>
    <row r="409" spans="1:4">
      <c r="A409" s="68">
        <v>42982</v>
      </c>
      <c r="B409" s="70">
        <v>12071.39</v>
      </c>
      <c r="C409" s="70">
        <v>12108.79</v>
      </c>
      <c r="D409" s="71">
        <f t="shared" si="7"/>
        <v>3.0982347517560793E-3</v>
      </c>
    </row>
    <row r="410" spans="1:4">
      <c r="A410" s="68">
        <v>42983</v>
      </c>
      <c r="B410" s="70">
        <v>12108.79</v>
      </c>
      <c r="C410" s="70">
        <v>12186.26</v>
      </c>
      <c r="D410" s="71">
        <f t="shared" si="7"/>
        <v>6.3978316578285899E-3</v>
      </c>
    </row>
    <row r="411" spans="1:4">
      <c r="A411" s="68">
        <v>42984</v>
      </c>
      <c r="B411" s="70">
        <v>12186.26</v>
      </c>
      <c r="C411" s="70">
        <v>12124.55</v>
      </c>
      <c r="D411" s="71">
        <f t="shared" si="7"/>
        <v>-5.0638998347319886E-3</v>
      </c>
    </row>
    <row r="412" spans="1:4">
      <c r="A412" s="68">
        <v>42985</v>
      </c>
      <c r="B412" s="70">
        <v>12124.55</v>
      </c>
      <c r="C412" s="70">
        <v>12029.86</v>
      </c>
      <c r="D412" s="71">
        <f t="shared" si="7"/>
        <v>-7.8097743833790423E-3</v>
      </c>
    </row>
    <row r="413" spans="1:4">
      <c r="A413" s="68">
        <v>42986</v>
      </c>
      <c r="B413" s="70">
        <v>12029.86</v>
      </c>
      <c r="C413" s="70">
        <v>12007.03</v>
      </c>
      <c r="D413" s="71">
        <f t="shared" si="7"/>
        <v>-1.8977776964985704E-3</v>
      </c>
    </row>
    <row r="414" spans="1:4">
      <c r="A414" s="68">
        <v>42989</v>
      </c>
      <c r="B414" s="70">
        <v>12007.03</v>
      </c>
      <c r="C414" s="70">
        <v>11959.36</v>
      </c>
      <c r="D414" s="71">
        <f t="shared" si="7"/>
        <v>-3.9701741396498402E-3</v>
      </c>
    </row>
    <row r="415" spans="1:4">
      <c r="A415" s="68">
        <v>42990</v>
      </c>
      <c r="B415" s="70">
        <v>11959.36</v>
      </c>
      <c r="C415" s="70">
        <v>12028.01</v>
      </c>
      <c r="D415" s="71">
        <f t="shared" si="7"/>
        <v>5.7402737270222381E-3</v>
      </c>
    </row>
    <row r="416" spans="1:4">
      <c r="A416" s="68">
        <v>42991</v>
      </c>
      <c r="B416" s="70">
        <v>12028.01</v>
      </c>
      <c r="C416" s="70">
        <v>12019.11</v>
      </c>
      <c r="D416" s="71">
        <f t="shared" si="7"/>
        <v>-7.399395244932494E-4</v>
      </c>
    </row>
    <row r="417" spans="1:4">
      <c r="A417" s="68">
        <v>42992</v>
      </c>
      <c r="B417" s="70">
        <v>12019.11</v>
      </c>
      <c r="C417" s="70">
        <v>11935.81</v>
      </c>
      <c r="D417" s="71">
        <f t="shared" si="7"/>
        <v>-6.9306296389667343E-3</v>
      </c>
    </row>
    <row r="418" spans="1:4">
      <c r="A418" s="68">
        <v>42993</v>
      </c>
      <c r="B418" s="70">
        <v>11935.81</v>
      </c>
      <c r="C418" s="70">
        <v>11918.09</v>
      </c>
      <c r="D418" s="71">
        <f t="shared" si="7"/>
        <v>-1.4846080827358721E-3</v>
      </c>
    </row>
    <row r="419" spans="1:4">
      <c r="A419" s="68">
        <v>42996</v>
      </c>
      <c r="B419" s="70">
        <v>11918.09</v>
      </c>
      <c r="C419" s="70">
        <v>11933.59</v>
      </c>
      <c r="D419" s="71">
        <f t="shared" si="7"/>
        <v>1.3005439630007221E-3</v>
      </c>
    </row>
    <row r="420" spans="1:4">
      <c r="A420" s="68">
        <v>42997</v>
      </c>
      <c r="B420" s="70">
        <v>11933.59</v>
      </c>
      <c r="C420" s="70">
        <v>11939.94</v>
      </c>
      <c r="D420" s="71">
        <f t="shared" si="7"/>
        <v>5.3211146017262401E-4</v>
      </c>
    </row>
    <row r="421" spans="1:4">
      <c r="A421" s="68">
        <v>42998</v>
      </c>
      <c r="B421" s="70">
        <v>11939.94</v>
      </c>
      <c r="C421" s="70">
        <v>11929.81</v>
      </c>
      <c r="D421" s="71">
        <f t="shared" si="7"/>
        <v>-8.4841297359961043E-4</v>
      </c>
    </row>
    <row r="422" spans="1:4">
      <c r="A422" s="68">
        <v>42999</v>
      </c>
      <c r="B422" s="70">
        <v>11929.81</v>
      </c>
      <c r="C422" s="70">
        <v>11989.39</v>
      </c>
      <c r="D422" s="71">
        <f t="shared" si="7"/>
        <v>4.994211978229357E-3</v>
      </c>
    </row>
    <row r="423" spans="1:4">
      <c r="A423" s="68">
        <v>43000</v>
      </c>
      <c r="B423" s="70">
        <v>11989.39</v>
      </c>
      <c r="C423" s="70">
        <v>12002.73</v>
      </c>
      <c r="D423" s="71">
        <f t="shared" si="7"/>
        <v>1.112650435093121E-3</v>
      </c>
    </row>
    <row r="424" spans="1:4">
      <c r="A424" s="68">
        <v>43003</v>
      </c>
      <c r="B424" s="70">
        <v>12002.73</v>
      </c>
      <c r="C424" s="70">
        <v>11971.68</v>
      </c>
      <c r="D424" s="71">
        <f t="shared" si="7"/>
        <v>-2.5869114776387869E-3</v>
      </c>
    </row>
    <row r="425" spans="1:4">
      <c r="A425" s="68">
        <v>43004</v>
      </c>
      <c r="B425" s="70">
        <v>11971.68</v>
      </c>
      <c r="C425" s="70">
        <v>11976.61</v>
      </c>
      <c r="D425" s="71">
        <f t="shared" si="7"/>
        <v>4.1180519359018675E-4</v>
      </c>
    </row>
    <row r="426" spans="1:4">
      <c r="A426" s="68">
        <v>43005</v>
      </c>
      <c r="B426" s="70">
        <v>11976.61</v>
      </c>
      <c r="C426" s="70">
        <v>11929.46</v>
      </c>
      <c r="D426" s="71">
        <f t="shared" si="7"/>
        <v>-3.9368402244042144E-3</v>
      </c>
    </row>
    <row r="427" spans="1:4">
      <c r="A427" s="68">
        <v>43006</v>
      </c>
      <c r="B427" s="70">
        <v>11929.46</v>
      </c>
      <c r="C427" s="70">
        <v>11937.02</v>
      </c>
      <c r="D427" s="71">
        <f t="shared" si="7"/>
        <v>6.3372524825111576E-4</v>
      </c>
    </row>
    <row r="428" spans="1:4">
      <c r="A428" s="68">
        <v>43007</v>
      </c>
      <c r="B428" s="70">
        <v>11937.02</v>
      </c>
      <c r="C428" s="70">
        <v>11962.6</v>
      </c>
      <c r="D428" s="71">
        <f t="shared" si="7"/>
        <v>2.1429133904442565E-3</v>
      </c>
    </row>
    <row r="429" spans="1:4">
      <c r="A429" s="68">
        <v>43010</v>
      </c>
      <c r="B429" s="70">
        <v>11962.6</v>
      </c>
      <c r="C429" s="70">
        <v>11962.6</v>
      </c>
      <c r="D429" s="71">
        <f t="shared" si="7"/>
        <v>0</v>
      </c>
    </row>
    <row r="430" spans="1:4">
      <c r="A430" s="68">
        <v>43011</v>
      </c>
      <c r="B430" s="70">
        <v>11962.6</v>
      </c>
      <c r="C430" s="70">
        <v>11962.6</v>
      </c>
      <c r="D430" s="71">
        <f t="shared" si="7"/>
        <v>0</v>
      </c>
    </row>
    <row r="431" spans="1:4">
      <c r="A431" s="68">
        <v>43012</v>
      </c>
      <c r="B431" s="70">
        <v>11962.6</v>
      </c>
      <c r="C431" s="70">
        <v>11962.6</v>
      </c>
      <c r="D431" s="71">
        <f t="shared" si="7"/>
        <v>0</v>
      </c>
    </row>
    <row r="432" spans="1:4">
      <c r="A432" s="68">
        <v>43013</v>
      </c>
      <c r="B432" s="70">
        <v>11962.6</v>
      </c>
      <c r="C432" s="70">
        <v>11962.6</v>
      </c>
      <c r="D432" s="71">
        <f t="shared" si="7"/>
        <v>0</v>
      </c>
    </row>
    <row r="433" spans="1:4">
      <c r="A433" s="68">
        <v>43014</v>
      </c>
      <c r="B433" s="70">
        <v>11962.6</v>
      </c>
      <c r="C433" s="70">
        <v>11962.6</v>
      </c>
      <c r="D433" s="71">
        <f t="shared" si="7"/>
        <v>0</v>
      </c>
    </row>
    <row r="434" spans="1:4">
      <c r="A434" s="68">
        <v>43017</v>
      </c>
      <c r="B434" s="70">
        <v>11962.6</v>
      </c>
      <c r="C434" s="70">
        <v>12109.7</v>
      </c>
      <c r="D434" s="71">
        <f t="shared" si="7"/>
        <v>1.2296657917175269E-2</v>
      </c>
    </row>
    <row r="435" spans="1:4">
      <c r="A435" s="68">
        <v>43018</v>
      </c>
      <c r="B435" s="70">
        <v>12109.7</v>
      </c>
      <c r="C435" s="70">
        <v>12144.49</v>
      </c>
      <c r="D435" s="71">
        <f t="shared" si="7"/>
        <v>2.8729035401371394E-3</v>
      </c>
    </row>
    <row r="436" spans="1:4">
      <c r="A436" s="68">
        <v>43019</v>
      </c>
      <c r="B436" s="70">
        <v>12144.49</v>
      </c>
      <c r="C436" s="70">
        <v>12213.12</v>
      </c>
      <c r="D436" s="71">
        <f t="shared" si="7"/>
        <v>5.6511224431821105E-3</v>
      </c>
    </row>
    <row r="437" spans="1:4">
      <c r="A437" s="68">
        <v>43020</v>
      </c>
      <c r="B437" s="70">
        <v>12213.12</v>
      </c>
      <c r="C437" s="70">
        <v>12266.42</v>
      </c>
      <c r="D437" s="71">
        <f t="shared" si="7"/>
        <v>4.364159199287343E-3</v>
      </c>
    </row>
    <row r="438" spans="1:4">
      <c r="A438" s="68">
        <v>43021</v>
      </c>
      <c r="B438" s="70">
        <v>12266.42</v>
      </c>
      <c r="C438" s="70">
        <v>12277.63</v>
      </c>
      <c r="D438" s="71">
        <f t="shared" si="7"/>
        <v>9.1387707252810202E-4</v>
      </c>
    </row>
    <row r="439" spans="1:4">
      <c r="A439" s="68">
        <v>43024</v>
      </c>
      <c r="B439" s="70">
        <v>12277.63</v>
      </c>
      <c r="C439" s="70">
        <v>12333.81</v>
      </c>
      <c r="D439" s="71">
        <f t="shared" si="7"/>
        <v>4.5758016815948821E-3</v>
      </c>
    </row>
    <row r="440" spans="1:4">
      <c r="A440" s="68">
        <v>43025</v>
      </c>
      <c r="B440" s="70">
        <v>12333.81</v>
      </c>
      <c r="C440" s="70">
        <v>12335.75</v>
      </c>
      <c r="D440" s="71">
        <f t="shared" si="7"/>
        <v>1.5729121820440284E-4</v>
      </c>
    </row>
    <row r="441" spans="1:4">
      <c r="A441" s="68">
        <v>43026</v>
      </c>
      <c r="B441" s="70">
        <v>12335.75</v>
      </c>
      <c r="C441" s="70">
        <v>12461.61</v>
      </c>
      <c r="D441" s="71">
        <f t="shared" si="7"/>
        <v>1.0202865654702853E-2</v>
      </c>
    </row>
    <row r="442" spans="1:4">
      <c r="A442" s="68">
        <v>43027</v>
      </c>
      <c r="B442" s="70">
        <v>12461.61</v>
      </c>
      <c r="C442" s="70">
        <v>12472.65</v>
      </c>
      <c r="D442" s="71">
        <f t="shared" si="7"/>
        <v>8.8592084008398686E-4</v>
      </c>
    </row>
    <row r="443" spans="1:4">
      <c r="A443" s="68">
        <v>43028</v>
      </c>
      <c r="B443" s="70">
        <v>12472.65</v>
      </c>
      <c r="C443" s="70">
        <v>12397.84</v>
      </c>
      <c r="D443" s="71">
        <f t="shared" si="7"/>
        <v>-5.9979234565228357E-3</v>
      </c>
    </row>
    <row r="444" spans="1:4">
      <c r="A444" s="68">
        <v>43031</v>
      </c>
      <c r="B444" s="70">
        <v>12397.84</v>
      </c>
      <c r="C444" s="70">
        <v>12373.22</v>
      </c>
      <c r="D444" s="71">
        <f t="shared" si="7"/>
        <v>-1.9858297897054067E-3</v>
      </c>
    </row>
    <row r="445" spans="1:4">
      <c r="A445" s="68">
        <v>43032</v>
      </c>
      <c r="B445" s="70">
        <v>12373.22</v>
      </c>
      <c r="C445" s="70">
        <v>12469.23</v>
      </c>
      <c r="D445" s="71">
        <f t="shared" si="7"/>
        <v>7.7594999523162844E-3</v>
      </c>
    </row>
    <row r="446" spans="1:4">
      <c r="A446" s="68">
        <v>43033</v>
      </c>
      <c r="B446" s="70">
        <v>12469.23</v>
      </c>
      <c r="C446" s="70">
        <v>12522.07</v>
      </c>
      <c r="D446" s="71">
        <f t="shared" si="7"/>
        <v>4.2376313533394327E-3</v>
      </c>
    </row>
    <row r="447" spans="1:4">
      <c r="A447" s="68">
        <v>43034</v>
      </c>
      <c r="B447" s="70">
        <v>12522.07</v>
      </c>
      <c r="C447" s="70">
        <v>12588.27</v>
      </c>
      <c r="D447" s="71">
        <f t="shared" si="7"/>
        <v>5.2866658627528373E-3</v>
      </c>
    </row>
    <row r="448" spans="1:4">
      <c r="A448" s="68">
        <v>43035</v>
      </c>
      <c r="B448" s="70">
        <v>12588.27</v>
      </c>
      <c r="C448" s="70">
        <v>12804.75</v>
      </c>
      <c r="D448" s="71">
        <f t="shared" si="7"/>
        <v>1.7196961933609645E-2</v>
      </c>
    </row>
    <row r="449" spans="1:4">
      <c r="A449" s="68">
        <v>43038</v>
      </c>
      <c r="B449" s="70">
        <v>12804.75</v>
      </c>
      <c r="C449" s="70">
        <v>12825.38</v>
      </c>
      <c r="D449" s="71">
        <f t="shared" si="7"/>
        <v>1.6111208731133253E-3</v>
      </c>
    </row>
    <row r="450" spans="1:4">
      <c r="A450" s="68">
        <v>43039</v>
      </c>
      <c r="B450" s="70">
        <v>12825.38</v>
      </c>
      <c r="C450" s="70">
        <v>12788.87</v>
      </c>
      <c r="D450" s="71">
        <f t="shared" si="7"/>
        <v>-2.8466992790855405E-3</v>
      </c>
    </row>
    <row r="451" spans="1:4">
      <c r="A451" s="68">
        <v>43040</v>
      </c>
      <c r="B451" s="70">
        <v>12788.87</v>
      </c>
      <c r="C451" s="70">
        <v>12781.84</v>
      </c>
      <c r="D451" s="71">
        <f t="shared" si="7"/>
        <v>-5.4969672848348416E-4</v>
      </c>
    </row>
    <row r="452" spans="1:4">
      <c r="A452" s="68">
        <v>43041</v>
      </c>
      <c r="B452" s="70">
        <v>12781.84</v>
      </c>
      <c r="C452" s="70">
        <v>12790.57</v>
      </c>
      <c r="D452" s="71">
        <f t="shared" si="7"/>
        <v>6.830002566140525E-4</v>
      </c>
    </row>
    <row r="453" spans="1:4">
      <c r="A453" s="68">
        <v>43042</v>
      </c>
      <c r="B453" s="70">
        <v>12790.57</v>
      </c>
      <c r="C453" s="70">
        <v>12800.87</v>
      </c>
      <c r="D453" s="71">
        <f t="shared" si="7"/>
        <v>8.0528076543906479E-4</v>
      </c>
    </row>
    <row r="454" spans="1:4">
      <c r="A454" s="68">
        <v>43045</v>
      </c>
      <c r="B454" s="70">
        <v>12800.87</v>
      </c>
      <c r="C454" s="70">
        <v>12809.71</v>
      </c>
      <c r="D454" s="71">
        <f t="shared" si="7"/>
        <v>6.9057806227212915E-4</v>
      </c>
    </row>
    <row r="455" spans="1:4">
      <c r="A455" s="68">
        <v>43046</v>
      </c>
      <c r="B455" s="70">
        <v>12809.71</v>
      </c>
      <c r="C455" s="70">
        <v>12940.89</v>
      </c>
      <c r="D455" s="71">
        <f t="shared" si="7"/>
        <v>1.024066899250653E-2</v>
      </c>
    </row>
    <row r="456" spans="1:4">
      <c r="A456" s="68">
        <v>43047</v>
      </c>
      <c r="B456" s="70">
        <v>12940.89</v>
      </c>
      <c r="C456" s="70">
        <v>12911.47</v>
      </c>
      <c r="D456" s="71">
        <f t="shared" si="7"/>
        <v>-2.2734139614818405E-3</v>
      </c>
    </row>
    <row r="457" spans="1:4">
      <c r="A457" s="68">
        <v>43048</v>
      </c>
      <c r="B457" s="70">
        <v>12911.47</v>
      </c>
      <c r="C457" s="70">
        <v>12993.48</v>
      </c>
      <c r="D457" s="71">
        <f t="shared" si="7"/>
        <v>6.3517167293887233E-3</v>
      </c>
    </row>
    <row r="458" spans="1:4">
      <c r="A458" s="68">
        <v>43049</v>
      </c>
      <c r="B458" s="70">
        <v>12993.48</v>
      </c>
      <c r="C458" s="70">
        <v>13120.42</v>
      </c>
      <c r="D458" s="71">
        <f t="shared" si="7"/>
        <v>9.7695151722247964E-3</v>
      </c>
    </row>
    <row r="459" spans="1:4">
      <c r="A459" s="68">
        <v>43052</v>
      </c>
      <c r="B459" s="70">
        <v>13120.42</v>
      </c>
      <c r="C459" s="70">
        <v>13175.78</v>
      </c>
      <c r="D459" s="71">
        <f t="shared" si="7"/>
        <v>4.2193771235983224E-3</v>
      </c>
    </row>
    <row r="460" spans="1:4">
      <c r="A460" s="68">
        <v>43053</v>
      </c>
      <c r="B460" s="70">
        <v>13175.78</v>
      </c>
      <c r="C460" s="70">
        <v>13109.1</v>
      </c>
      <c r="D460" s="71">
        <f t="shared" si="7"/>
        <v>-5.0608009544785837E-3</v>
      </c>
    </row>
    <row r="461" spans="1:4">
      <c r="A461" s="68">
        <v>43054</v>
      </c>
      <c r="B461" s="70">
        <v>13109.1</v>
      </c>
      <c r="C461" s="70">
        <v>13062.72</v>
      </c>
      <c r="D461" s="71">
        <f t="shared" si="7"/>
        <v>-3.5380003203882016E-3</v>
      </c>
    </row>
    <row r="462" spans="1:4">
      <c r="A462" s="68">
        <v>43055</v>
      </c>
      <c r="B462" s="70">
        <v>13062.72</v>
      </c>
      <c r="C462" s="70">
        <v>13209.73</v>
      </c>
      <c r="D462" s="71">
        <f t="shared" ref="D462:D525" si="8">+C462/B462-1</f>
        <v>1.125416452316208E-2</v>
      </c>
    </row>
    <row r="463" spans="1:4">
      <c r="A463" s="68">
        <v>43056</v>
      </c>
      <c r="B463" s="70">
        <v>13209.73</v>
      </c>
      <c r="C463" s="70">
        <v>13418.55</v>
      </c>
      <c r="D463" s="71">
        <f t="shared" si="8"/>
        <v>1.5808044524755704E-2</v>
      </c>
    </row>
    <row r="464" spans="1:4">
      <c r="A464" s="68">
        <v>43059</v>
      </c>
      <c r="B464" s="70">
        <v>13418.55</v>
      </c>
      <c r="C464" s="70">
        <v>13496.05</v>
      </c>
      <c r="D464" s="71">
        <f t="shared" si="8"/>
        <v>5.7755867809861083E-3</v>
      </c>
    </row>
    <row r="465" spans="1:4">
      <c r="A465" s="68">
        <v>43060</v>
      </c>
      <c r="B465" s="70">
        <v>13496.05</v>
      </c>
      <c r="C465" s="70">
        <v>13768.86</v>
      </c>
      <c r="D465" s="71">
        <f t="shared" si="8"/>
        <v>2.021406263314085E-2</v>
      </c>
    </row>
    <row r="466" spans="1:4">
      <c r="A466" s="68">
        <v>43061</v>
      </c>
      <c r="B466" s="70">
        <v>13768.86</v>
      </c>
      <c r="C466" s="70">
        <v>13866.26</v>
      </c>
      <c r="D466" s="71">
        <f t="shared" si="8"/>
        <v>7.0739334992149239E-3</v>
      </c>
    </row>
    <row r="467" spans="1:4">
      <c r="A467" s="68">
        <v>43062</v>
      </c>
      <c r="B467" s="70">
        <v>13866.26</v>
      </c>
      <c r="C467" s="70">
        <v>13470.52</v>
      </c>
      <c r="D467" s="71">
        <f t="shared" si="8"/>
        <v>-2.8539779291604228E-2</v>
      </c>
    </row>
    <row r="468" spans="1:4">
      <c r="A468" s="68">
        <v>43063</v>
      </c>
      <c r="B468" s="70">
        <v>13470.52</v>
      </c>
      <c r="C468" s="70">
        <v>13472.32</v>
      </c>
      <c r="D468" s="71">
        <f t="shared" si="8"/>
        <v>1.3362513102688212E-4</v>
      </c>
    </row>
    <row r="469" spans="1:4">
      <c r="A469" s="68">
        <v>43066</v>
      </c>
      <c r="B469" s="70">
        <v>13472.32</v>
      </c>
      <c r="C469" s="70">
        <v>13319.35</v>
      </c>
      <c r="D469" s="71">
        <f t="shared" si="8"/>
        <v>-1.1354391819671683E-2</v>
      </c>
    </row>
    <row r="470" spans="1:4">
      <c r="A470" s="68">
        <v>43067</v>
      </c>
      <c r="B470" s="70">
        <v>13319.35</v>
      </c>
      <c r="C470" s="70">
        <v>13242.52</v>
      </c>
      <c r="D470" s="71">
        <f t="shared" si="8"/>
        <v>-5.7682995041049567E-3</v>
      </c>
    </row>
    <row r="471" spans="1:4">
      <c r="A471" s="68">
        <v>43068</v>
      </c>
      <c r="B471" s="70">
        <v>13242.52</v>
      </c>
      <c r="C471" s="70">
        <v>13269.58</v>
      </c>
      <c r="D471" s="71">
        <f t="shared" si="8"/>
        <v>2.0434177180777002E-3</v>
      </c>
    </row>
    <row r="472" spans="1:4">
      <c r="A472" s="68">
        <v>43069</v>
      </c>
      <c r="B472" s="70">
        <v>13269.58</v>
      </c>
      <c r="C472" s="70">
        <v>13090.24</v>
      </c>
      <c r="D472" s="71">
        <f t="shared" si="8"/>
        <v>-1.3515122558513504E-2</v>
      </c>
    </row>
    <row r="473" spans="1:4">
      <c r="A473" s="68">
        <v>43070</v>
      </c>
      <c r="B473" s="70">
        <v>13090.24</v>
      </c>
      <c r="C473" s="70">
        <v>12988.52</v>
      </c>
      <c r="D473" s="71">
        <f t="shared" si="8"/>
        <v>-7.7706749456082358E-3</v>
      </c>
    </row>
    <row r="474" spans="1:4">
      <c r="A474" s="68">
        <v>43073</v>
      </c>
      <c r="B474" s="70">
        <v>12988.52</v>
      </c>
      <c r="C474" s="70">
        <v>13104.16</v>
      </c>
      <c r="D474" s="71">
        <f t="shared" si="8"/>
        <v>8.9032468672334275E-3</v>
      </c>
    </row>
    <row r="475" spans="1:4">
      <c r="A475" s="68">
        <v>43074</v>
      </c>
      <c r="B475" s="70">
        <v>13104.16</v>
      </c>
      <c r="C475" s="70">
        <v>13300.37</v>
      </c>
      <c r="D475" s="71">
        <f t="shared" si="8"/>
        <v>1.497310777646188E-2</v>
      </c>
    </row>
    <row r="476" spans="1:4">
      <c r="A476" s="68">
        <v>43075</v>
      </c>
      <c r="B476" s="70">
        <v>13300.37</v>
      </c>
      <c r="C476" s="70">
        <v>13135.77</v>
      </c>
      <c r="D476" s="71">
        <f t="shared" si="8"/>
        <v>-1.2375595566138431E-2</v>
      </c>
    </row>
    <row r="477" spans="1:4">
      <c r="A477" s="68">
        <v>43076</v>
      </c>
      <c r="B477" s="70">
        <v>13135.77</v>
      </c>
      <c r="C477" s="70">
        <v>12962.84</v>
      </c>
      <c r="D477" s="71">
        <f t="shared" si="8"/>
        <v>-1.3164816375438981E-2</v>
      </c>
    </row>
    <row r="478" spans="1:4">
      <c r="A478" s="68">
        <v>43077</v>
      </c>
      <c r="B478" s="70">
        <v>12962.84</v>
      </c>
      <c r="C478" s="70">
        <v>13065.39</v>
      </c>
      <c r="D478" s="71">
        <f t="shared" si="8"/>
        <v>7.9110750421975684E-3</v>
      </c>
    </row>
    <row r="479" spans="1:4">
      <c r="A479" s="68">
        <v>43080</v>
      </c>
      <c r="B479" s="70">
        <v>13065.39</v>
      </c>
      <c r="C479" s="70">
        <v>13267.28</v>
      </c>
      <c r="D479" s="71">
        <f t="shared" si="8"/>
        <v>1.5452275056466069E-2</v>
      </c>
    </row>
    <row r="480" spans="1:4">
      <c r="A480" s="68">
        <v>43081</v>
      </c>
      <c r="B480" s="70">
        <v>13267.28</v>
      </c>
      <c r="C480" s="70">
        <v>13055.38</v>
      </c>
      <c r="D480" s="71">
        <f t="shared" si="8"/>
        <v>-1.5971623422434855E-2</v>
      </c>
    </row>
    <row r="481" spans="1:4">
      <c r="A481" s="68">
        <v>43082</v>
      </c>
      <c r="B481" s="70">
        <v>13055.38</v>
      </c>
      <c r="C481" s="70">
        <v>13176.07</v>
      </c>
      <c r="D481" s="71">
        <f t="shared" si="8"/>
        <v>9.2444647340790276E-3</v>
      </c>
    </row>
    <row r="482" spans="1:4">
      <c r="A482" s="68">
        <v>43083</v>
      </c>
      <c r="B482" s="70">
        <v>13176.07</v>
      </c>
      <c r="C482" s="70">
        <v>13089.48</v>
      </c>
      <c r="D482" s="71">
        <f t="shared" si="8"/>
        <v>-6.5717622933090247E-3</v>
      </c>
    </row>
    <row r="483" spans="1:4">
      <c r="A483" s="68">
        <v>43084</v>
      </c>
      <c r="B483" s="70">
        <v>13089.48</v>
      </c>
      <c r="C483" s="70">
        <v>12908.7</v>
      </c>
      <c r="D483" s="71">
        <f t="shared" si="8"/>
        <v>-1.3811091044105606E-2</v>
      </c>
    </row>
    <row r="484" spans="1:4">
      <c r="A484" s="68">
        <v>43087</v>
      </c>
      <c r="B484" s="70">
        <v>12908.7</v>
      </c>
      <c r="C484" s="70">
        <v>12968.26</v>
      </c>
      <c r="D484" s="71">
        <f t="shared" si="8"/>
        <v>4.613942534879456E-3</v>
      </c>
    </row>
    <row r="485" spans="1:4">
      <c r="A485" s="68">
        <v>43088</v>
      </c>
      <c r="B485" s="70">
        <v>12968.26</v>
      </c>
      <c r="C485" s="70">
        <v>13184.52</v>
      </c>
      <c r="D485" s="71">
        <f t="shared" si="8"/>
        <v>1.6676099954812784E-2</v>
      </c>
    </row>
    <row r="486" spans="1:4">
      <c r="A486" s="68">
        <v>43089</v>
      </c>
      <c r="B486" s="70">
        <v>13184.52</v>
      </c>
      <c r="C486" s="70">
        <v>13218.43</v>
      </c>
      <c r="D486" s="71">
        <f t="shared" si="8"/>
        <v>2.5719555964114349E-3</v>
      </c>
    </row>
    <row r="487" spans="1:4">
      <c r="A487" s="68">
        <v>43090</v>
      </c>
      <c r="B487" s="70">
        <v>13218.43</v>
      </c>
      <c r="C487" s="70">
        <v>13351.36</v>
      </c>
      <c r="D487" s="71">
        <f t="shared" si="8"/>
        <v>1.0056413658808161E-2</v>
      </c>
    </row>
    <row r="488" spans="1:4">
      <c r="A488" s="68">
        <v>43091</v>
      </c>
      <c r="B488" s="70">
        <v>13351.36</v>
      </c>
      <c r="C488" s="70">
        <v>13295.26</v>
      </c>
      <c r="D488" s="71">
        <f t="shared" si="8"/>
        <v>-4.2018191405220895E-3</v>
      </c>
    </row>
    <row r="489" spans="1:4">
      <c r="A489" s="68">
        <v>43094</v>
      </c>
      <c r="B489" s="70">
        <v>13295.26</v>
      </c>
      <c r="C489" s="70">
        <v>13305.98</v>
      </c>
      <c r="D489" s="71">
        <f t="shared" si="8"/>
        <v>8.0630239649304158E-4</v>
      </c>
    </row>
    <row r="490" spans="1:4">
      <c r="A490" s="68">
        <v>43095</v>
      </c>
      <c r="B490" s="70">
        <v>13305.98</v>
      </c>
      <c r="C490" s="70">
        <v>13348.79</v>
      </c>
      <c r="D490" s="71">
        <f t="shared" si="8"/>
        <v>3.2173503943340176E-3</v>
      </c>
    </row>
    <row r="491" spans="1:4">
      <c r="A491" s="68">
        <v>43096</v>
      </c>
      <c r="B491" s="70">
        <v>13348.79</v>
      </c>
      <c r="C491" s="70">
        <v>13089.58</v>
      </c>
      <c r="D491" s="71">
        <f t="shared" si="8"/>
        <v>-1.9418239405968651E-2</v>
      </c>
    </row>
    <row r="492" spans="1:4">
      <c r="A492" s="68">
        <v>43097</v>
      </c>
      <c r="B492" s="70">
        <v>13089.58</v>
      </c>
      <c r="C492" s="70">
        <v>13195.17</v>
      </c>
      <c r="D492" s="71">
        <f t="shared" si="8"/>
        <v>8.0667217741134944E-3</v>
      </c>
    </row>
    <row r="493" spans="1:4">
      <c r="A493" s="68">
        <v>43098</v>
      </c>
      <c r="B493" s="70">
        <v>13195.17</v>
      </c>
      <c r="C493" s="70">
        <v>13195.72</v>
      </c>
      <c r="D493" s="71">
        <f t="shared" si="8"/>
        <v>4.1681918459435252E-5</v>
      </c>
    </row>
    <row r="494" spans="1:4">
      <c r="A494" s="68">
        <v>43102</v>
      </c>
      <c r="B494" s="70">
        <v>13195.72</v>
      </c>
      <c r="C494" s="70">
        <v>13424.28</v>
      </c>
      <c r="D494" s="71">
        <f t="shared" si="8"/>
        <v>1.7320767642841961E-2</v>
      </c>
    </row>
    <row r="495" spans="1:4">
      <c r="A495" s="68">
        <v>43103</v>
      </c>
      <c r="B495" s="70">
        <v>13424.28</v>
      </c>
      <c r="C495" s="70">
        <v>13422.47</v>
      </c>
      <c r="D495" s="71">
        <f t="shared" si="8"/>
        <v>-1.3483032237115999E-4</v>
      </c>
    </row>
    <row r="496" spans="1:4">
      <c r="A496" s="68">
        <v>43104</v>
      </c>
      <c r="B496" s="70">
        <v>13422.47</v>
      </c>
      <c r="C496" s="70">
        <v>13490.75</v>
      </c>
      <c r="D496" s="71">
        <f t="shared" si="8"/>
        <v>5.086992185491912E-3</v>
      </c>
    </row>
    <row r="497" spans="1:4">
      <c r="A497" s="68">
        <v>43105</v>
      </c>
      <c r="B497" s="70">
        <v>13490.75</v>
      </c>
      <c r="C497" s="70">
        <v>13565.95</v>
      </c>
      <c r="D497" s="71">
        <f t="shared" si="8"/>
        <v>5.5741897225878301E-3</v>
      </c>
    </row>
    <row r="498" spans="1:4">
      <c r="A498" s="68">
        <v>43108</v>
      </c>
      <c r="B498" s="70">
        <v>13565.95</v>
      </c>
      <c r="C498" s="70">
        <v>13611.72</v>
      </c>
      <c r="D498" s="71">
        <f t="shared" si="8"/>
        <v>3.3738883012246479E-3</v>
      </c>
    </row>
    <row r="499" spans="1:4">
      <c r="A499" s="68">
        <v>43109</v>
      </c>
      <c r="B499" s="70">
        <v>13611.72</v>
      </c>
      <c r="C499" s="70">
        <v>13759.44</v>
      </c>
      <c r="D499" s="71">
        <f t="shared" si="8"/>
        <v>1.0852412479833706E-2</v>
      </c>
    </row>
    <row r="500" spans="1:4">
      <c r="A500" s="68">
        <v>43110</v>
      </c>
      <c r="B500" s="70">
        <v>13759.44</v>
      </c>
      <c r="C500" s="70">
        <v>13927.97</v>
      </c>
      <c r="D500" s="71">
        <f t="shared" si="8"/>
        <v>1.2248318245509981E-2</v>
      </c>
    </row>
    <row r="501" spans="1:4">
      <c r="A501" s="68">
        <v>43111</v>
      </c>
      <c r="B501" s="70">
        <v>13927.97</v>
      </c>
      <c r="C501" s="70">
        <v>13904.47</v>
      </c>
      <c r="D501" s="71">
        <f t="shared" si="8"/>
        <v>-1.6872523418703933E-3</v>
      </c>
    </row>
    <row r="502" spans="1:4">
      <c r="A502" s="68">
        <v>43112</v>
      </c>
      <c r="B502" s="70">
        <v>13904.47</v>
      </c>
      <c r="C502" s="70">
        <v>14041.02</v>
      </c>
      <c r="D502" s="71">
        <f t="shared" si="8"/>
        <v>9.8205828773050285E-3</v>
      </c>
    </row>
    <row r="503" spans="1:4">
      <c r="A503" s="68">
        <v>43115</v>
      </c>
      <c r="B503" s="70">
        <v>14041.02</v>
      </c>
      <c r="C503" s="70">
        <v>14226.25</v>
      </c>
      <c r="D503" s="71">
        <f t="shared" si="8"/>
        <v>1.3192061545386213E-2</v>
      </c>
    </row>
    <row r="504" spans="1:4">
      <c r="A504" s="68">
        <v>43116</v>
      </c>
      <c r="B504" s="70">
        <v>14226.25</v>
      </c>
      <c r="C504" s="70">
        <v>14327.5</v>
      </c>
      <c r="D504" s="71">
        <f t="shared" si="8"/>
        <v>7.1171250329495894E-3</v>
      </c>
    </row>
    <row r="505" spans="1:4">
      <c r="A505" s="68">
        <v>43117</v>
      </c>
      <c r="B505" s="70">
        <v>14327.5</v>
      </c>
      <c r="C505" s="70">
        <v>14318.8</v>
      </c>
      <c r="D505" s="71">
        <f t="shared" si="8"/>
        <v>-6.0722387017975166E-4</v>
      </c>
    </row>
    <row r="506" spans="1:4">
      <c r="A506" s="68">
        <v>43118</v>
      </c>
      <c r="B506" s="70">
        <v>14318.8</v>
      </c>
      <c r="C506" s="70">
        <v>14454.25</v>
      </c>
      <c r="D506" s="71">
        <f t="shared" si="8"/>
        <v>9.4595915858870505E-3</v>
      </c>
    </row>
    <row r="507" spans="1:4">
      <c r="A507" s="68">
        <v>43119</v>
      </c>
      <c r="B507" s="70">
        <v>14454.25</v>
      </c>
      <c r="C507" s="70">
        <v>14476.75</v>
      </c>
      <c r="D507" s="71">
        <f t="shared" si="8"/>
        <v>1.5566355916079022E-3</v>
      </c>
    </row>
    <row r="508" spans="1:4">
      <c r="A508" s="68">
        <v>43122</v>
      </c>
      <c r="B508" s="70">
        <v>14476.75</v>
      </c>
      <c r="C508" s="70">
        <v>14598.28</v>
      </c>
      <c r="D508" s="71">
        <f t="shared" si="8"/>
        <v>8.3948400020723568E-3</v>
      </c>
    </row>
    <row r="509" spans="1:4">
      <c r="A509" s="68">
        <v>43123</v>
      </c>
      <c r="B509" s="70">
        <v>14598.28</v>
      </c>
      <c r="C509" s="70">
        <v>14844.58</v>
      </c>
      <c r="D509" s="71">
        <f t="shared" si="8"/>
        <v>1.6871850656378751E-2</v>
      </c>
    </row>
    <row r="510" spans="1:4">
      <c r="A510" s="68">
        <v>43124</v>
      </c>
      <c r="B510" s="70">
        <v>14844.58</v>
      </c>
      <c r="C510" s="70">
        <v>14838.1</v>
      </c>
      <c r="D510" s="71">
        <f t="shared" si="8"/>
        <v>-4.3652295989504708E-4</v>
      </c>
    </row>
    <row r="511" spans="1:4">
      <c r="A511" s="68">
        <v>43125</v>
      </c>
      <c r="B511" s="70">
        <v>14838.1</v>
      </c>
      <c r="C511" s="70">
        <v>14706.82</v>
      </c>
      <c r="D511" s="71">
        <f t="shared" si="8"/>
        <v>-8.8474939513819573E-3</v>
      </c>
    </row>
    <row r="512" spans="1:4">
      <c r="A512" s="68">
        <v>43126</v>
      </c>
      <c r="B512" s="70">
        <v>14706.82</v>
      </c>
      <c r="C512" s="70">
        <v>14774.37</v>
      </c>
      <c r="D512" s="71">
        <f t="shared" si="8"/>
        <v>4.5931071434885951E-3</v>
      </c>
    </row>
    <row r="513" spans="1:4">
      <c r="A513" s="68">
        <v>43129</v>
      </c>
      <c r="B513" s="70">
        <v>14774.37</v>
      </c>
      <c r="C513" s="70">
        <v>14461.8</v>
      </c>
      <c r="D513" s="71">
        <f t="shared" si="8"/>
        <v>-2.1156232042381595E-2</v>
      </c>
    </row>
    <row r="514" spans="1:4">
      <c r="A514" s="68">
        <v>43130</v>
      </c>
      <c r="B514" s="70">
        <v>14461.8</v>
      </c>
      <c r="C514" s="70">
        <v>14247.78</v>
      </c>
      <c r="D514" s="71">
        <f t="shared" si="8"/>
        <v>-1.4798987677882347E-2</v>
      </c>
    </row>
    <row r="515" spans="1:4">
      <c r="A515" s="68">
        <v>43131</v>
      </c>
      <c r="B515" s="70">
        <v>14247.78</v>
      </c>
      <c r="C515" s="70">
        <v>14470.6</v>
      </c>
      <c r="D515" s="71">
        <f t="shared" si="8"/>
        <v>1.5638927608371267E-2</v>
      </c>
    </row>
    <row r="516" spans="1:4">
      <c r="A516" s="68">
        <v>43132</v>
      </c>
      <c r="B516" s="70">
        <v>14470.6</v>
      </c>
      <c r="C516" s="70">
        <v>14533.45</v>
      </c>
      <c r="D516" s="71">
        <f t="shared" si="8"/>
        <v>4.3432891517973804E-3</v>
      </c>
    </row>
    <row r="517" spans="1:4">
      <c r="A517" s="68">
        <v>43133</v>
      </c>
      <c r="B517" s="70">
        <v>14533.45</v>
      </c>
      <c r="C517" s="70">
        <v>14574.01</v>
      </c>
      <c r="D517" s="71">
        <f t="shared" si="8"/>
        <v>2.790803284836052E-3</v>
      </c>
    </row>
    <row r="518" spans="1:4">
      <c r="A518" s="68">
        <v>43136</v>
      </c>
      <c r="B518" s="70">
        <v>14574.01</v>
      </c>
      <c r="C518" s="70">
        <v>14649.55</v>
      </c>
      <c r="D518" s="71">
        <f t="shared" si="8"/>
        <v>5.1831994077127241E-3</v>
      </c>
    </row>
    <row r="519" spans="1:4">
      <c r="A519" s="68">
        <v>43137</v>
      </c>
      <c r="B519" s="70">
        <v>14649.55</v>
      </c>
      <c r="C519" s="70">
        <v>14304.06</v>
      </c>
      <c r="D519" s="71">
        <f t="shared" si="8"/>
        <v>-2.3583659566334791E-2</v>
      </c>
    </row>
    <row r="520" spans="1:4">
      <c r="A520" s="68">
        <v>43138</v>
      </c>
      <c r="B520" s="70">
        <v>14304.06</v>
      </c>
      <c r="C520" s="70">
        <v>13822.4</v>
      </c>
      <c r="D520" s="71">
        <f t="shared" si="8"/>
        <v>-3.3672957188378705E-2</v>
      </c>
    </row>
    <row r="521" spans="1:4">
      <c r="A521" s="68">
        <v>43139</v>
      </c>
      <c r="B521" s="70">
        <v>13822.4</v>
      </c>
      <c r="C521" s="70">
        <v>13540.57</v>
      </c>
      <c r="D521" s="71">
        <f t="shared" si="8"/>
        <v>-2.0389367982405315E-2</v>
      </c>
    </row>
    <row r="522" spans="1:4">
      <c r="A522" s="68">
        <v>43140</v>
      </c>
      <c r="B522" s="70">
        <v>13540.57</v>
      </c>
      <c r="C522" s="70">
        <v>12951</v>
      </c>
      <c r="D522" s="71">
        <f t="shared" si="8"/>
        <v>-4.3541003074464402E-2</v>
      </c>
    </row>
    <row r="523" spans="1:4">
      <c r="A523" s="68">
        <v>43143</v>
      </c>
      <c r="B523" s="70">
        <v>12951</v>
      </c>
      <c r="C523" s="70">
        <v>13016.46</v>
      </c>
      <c r="D523" s="71">
        <f t="shared" si="8"/>
        <v>5.0544359508917225E-3</v>
      </c>
    </row>
    <row r="524" spans="1:4">
      <c r="A524" s="68">
        <v>43144</v>
      </c>
      <c r="B524" s="70">
        <v>13016.46</v>
      </c>
      <c r="C524" s="70">
        <v>13236.22</v>
      </c>
      <c r="D524" s="71">
        <f t="shared" si="8"/>
        <v>1.6883238607117379E-2</v>
      </c>
    </row>
    <row r="525" spans="1:4">
      <c r="A525" s="68">
        <v>43145</v>
      </c>
      <c r="B525" s="70">
        <v>13236.22</v>
      </c>
      <c r="C525" s="70">
        <v>13353.5</v>
      </c>
      <c r="D525" s="71">
        <f t="shared" si="8"/>
        <v>8.8605357118574091E-3</v>
      </c>
    </row>
    <row r="526" spans="1:4">
      <c r="A526" s="68">
        <v>43146</v>
      </c>
      <c r="B526" s="70">
        <v>13353.5</v>
      </c>
      <c r="C526" s="70">
        <v>13353.5</v>
      </c>
      <c r="D526" s="71">
        <f t="shared" ref="D526:D589" si="9">+C526/B526-1</f>
        <v>0</v>
      </c>
    </row>
    <row r="527" spans="1:4">
      <c r="A527" s="68">
        <v>43147</v>
      </c>
      <c r="B527" s="70">
        <v>13353.5</v>
      </c>
      <c r="C527" s="70">
        <v>13353.5</v>
      </c>
      <c r="D527" s="71">
        <f t="shared" si="9"/>
        <v>0</v>
      </c>
    </row>
    <row r="528" spans="1:4">
      <c r="A528" s="68">
        <v>43150</v>
      </c>
      <c r="B528" s="70">
        <v>13353.5</v>
      </c>
      <c r="C528" s="70">
        <v>13353.5</v>
      </c>
      <c r="D528" s="71">
        <f t="shared" si="9"/>
        <v>0</v>
      </c>
    </row>
    <row r="529" spans="1:4">
      <c r="A529" s="68">
        <v>43151</v>
      </c>
      <c r="B529" s="70">
        <v>13353.5</v>
      </c>
      <c r="C529" s="70">
        <v>13353.5</v>
      </c>
      <c r="D529" s="71">
        <f t="shared" si="9"/>
        <v>0</v>
      </c>
    </row>
    <row r="530" spans="1:4">
      <c r="A530" s="68">
        <v>43152</v>
      </c>
      <c r="B530" s="70">
        <v>13353.5</v>
      </c>
      <c r="C530" s="70">
        <v>13353.5</v>
      </c>
      <c r="D530" s="71">
        <f t="shared" si="9"/>
        <v>0</v>
      </c>
    </row>
    <row r="531" spans="1:4">
      <c r="A531" s="68">
        <v>43153</v>
      </c>
      <c r="B531" s="70">
        <v>13353.5</v>
      </c>
      <c r="C531" s="70">
        <v>13640.6</v>
      </c>
      <c r="D531" s="71">
        <f t="shared" si="9"/>
        <v>2.1499981278316538E-2</v>
      </c>
    </row>
    <row r="532" spans="1:4">
      <c r="A532" s="68">
        <v>43154</v>
      </c>
      <c r="B532" s="70">
        <v>13640.6</v>
      </c>
      <c r="C532" s="70">
        <v>13742.76</v>
      </c>
      <c r="D532" s="71">
        <f t="shared" si="9"/>
        <v>7.4894066243420543E-3</v>
      </c>
    </row>
    <row r="533" spans="1:4">
      <c r="A533" s="68">
        <v>43157</v>
      </c>
      <c r="B533" s="70">
        <v>13742.76</v>
      </c>
      <c r="C533" s="70">
        <v>13812.26</v>
      </c>
      <c r="D533" s="71">
        <f t="shared" si="9"/>
        <v>5.0572083045909988E-3</v>
      </c>
    </row>
    <row r="534" spans="1:4">
      <c r="A534" s="68">
        <v>43158</v>
      </c>
      <c r="B534" s="70">
        <v>13812.26</v>
      </c>
      <c r="C534" s="70">
        <v>13553.83</v>
      </c>
      <c r="D534" s="71">
        <f t="shared" si="9"/>
        <v>-1.8710189353516427E-2</v>
      </c>
    </row>
    <row r="535" spans="1:4">
      <c r="A535" s="68">
        <v>43159</v>
      </c>
      <c r="B535" s="70">
        <v>13553.83</v>
      </c>
      <c r="C535" s="70">
        <v>13343.01</v>
      </c>
      <c r="D535" s="71">
        <f t="shared" si="9"/>
        <v>-1.555427506468654E-2</v>
      </c>
    </row>
    <row r="536" spans="1:4">
      <c r="A536" s="68">
        <v>43160</v>
      </c>
      <c r="B536" s="70">
        <v>13343.01</v>
      </c>
      <c r="C536" s="70">
        <v>13419.54</v>
      </c>
      <c r="D536" s="71">
        <f t="shared" si="9"/>
        <v>5.7355873974462845E-3</v>
      </c>
    </row>
    <row r="537" spans="1:4">
      <c r="A537" s="68">
        <v>43161</v>
      </c>
      <c r="B537" s="70">
        <v>13419.54</v>
      </c>
      <c r="C537" s="70">
        <v>13299.8</v>
      </c>
      <c r="D537" s="71">
        <f t="shared" si="9"/>
        <v>-8.9228095746949343E-3</v>
      </c>
    </row>
    <row r="538" spans="1:4">
      <c r="A538" s="68">
        <v>43164</v>
      </c>
      <c r="B538" s="70">
        <v>13299.8</v>
      </c>
      <c r="C538" s="70">
        <v>13287.9</v>
      </c>
      <c r="D538" s="71">
        <f t="shared" si="9"/>
        <v>-8.9475029699692676E-4</v>
      </c>
    </row>
    <row r="539" spans="1:4">
      <c r="A539" s="68">
        <v>43165</v>
      </c>
      <c r="B539" s="70">
        <v>13287.9</v>
      </c>
      <c r="C539" s="70">
        <v>13432.88</v>
      </c>
      <c r="D539" s="71">
        <f t="shared" si="9"/>
        <v>1.0910678135747531E-2</v>
      </c>
    </row>
    <row r="540" spans="1:4">
      <c r="A540" s="68">
        <v>43166</v>
      </c>
      <c r="B540" s="70">
        <v>13432.88</v>
      </c>
      <c r="C540" s="70">
        <v>13356.91</v>
      </c>
      <c r="D540" s="71">
        <f t="shared" si="9"/>
        <v>-5.6555258440482703E-3</v>
      </c>
    </row>
    <row r="541" spans="1:4">
      <c r="A541" s="68">
        <v>43167</v>
      </c>
      <c r="B541" s="70">
        <v>13356.91</v>
      </c>
      <c r="C541" s="70">
        <v>13511.96</v>
      </c>
      <c r="D541" s="71">
        <f t="shared" si="9"/>
        <v>1.1608223758339253E-2</v>
      </c>
    </row>
    <row r="542" spans="1:4">
      <c r="A542" s="68">
        <v>43168</v>
      </c>
      <c r="B542" s="70">
        <v>13511.96</v>
      </c>
      <c r="C542" s="70">
        <v>13575.69</v>
      </c>
      <c r="D542" s="71">
        <f t="shared" si="9"/>
        <v>4.7165622159923704E-3</v>
      </c>
    </row>
    <row r="543" spans="1:4">
      <c r="A543" s="68">
        <v>43171</v>
      </c>
      <c r="B543" s="70">
        <v>13575.69</v>
      </c>
      <c r="C543" s="70">
        <v>13570.3</v>
      </c>
      <c r="D543" s="71">
        <f t="shared" si="9"/>
        <v>-3.9703322630391114E-4</v>
      </c>
    </row>
    <row r="544" spans="1:4">
      <c r="A544" s="68">
        <v>43172</v>
      </c>
      <c r="B544" s="70">
        <v>13570.3</v>
      </c>
      <c r="C544" s="70">
        <v>13452.9</v>
      </c>
      <c r="D544" s="71">
        <f t="shared" si="9"/>
        <v>-8.6512457351716199E-3</v>
      </c>
    </row>
    <row r="545" spans="1:4">
      <c r="A545" s="68">
        <v>43173</v>
      </c>
      <c r="B545" s="70">
        <v>13452.9</v>
      </c>
      <c r="C545" s="70">
        <v>13399.64</v>
      </c>
      <c r="D545" s="71">
        <f t="shared" si="9"/>
        <v>-3.9589976882308253E-3</v>
      </c>
    </row>
    <row r="546" spans="1:4">
      <c r="A546" s="68">
        <v>43174</v>
      </c>
      <c r="B546" s="70">
        <v>13399.64</v>
      </c>
      <c r="C546" s="70">
        <v>13514.79</v>
      </c>
      <c r="D546" s="71">
        <f t="shared" si="9"/>
        <v>8.5935144526272378E-3</v>
      </c>
    </row>
    <row r="547" spans="1:4">
      <c r="A547" s="68">
        <v>43175</v>
      </c>
      <c r="B547" s="70">
        <v>13514.79</v>
      </c>
      <c r="C547" s="70">
        <v>13370.32</v>
      </c>
      <c r="D547" s="71">
        <f t="shared" si="9"/>
        <v>-1.0689770244302843E-2</v>
      </c>
    </row>
    <row r="548" spans="1:4">
      <c r="A548" s="68">
        <v>43178</v>
      </c>
      <c r="B548" s="70">
        <v>13370.32</v>
      </c>
      <c r="C548" s="70">
        <v>13468</v>
      </c>
      <c r="D548" s="71">
        <f t="shared" si="9"/>
        <v>7.3057338941775463E-3</v>
      </c>
    </row>
    <row r="549" spans="1:4">
      <c r="A549" s="68">
        <v>43179</v>
      </c>
      <c r="B549" s="70">
        <v>13468</v>
      </c>
      <c r="C549" s="70">
        <v>13478.06</v>
      </c>
      <c r="D549" s="71">
        <f t="shared" si="9"/>
        <v>7.469557469557131E-4</v>
      </c>
    </row>
    <row r="550" spans="1:4">
      <c r="A550" s="68">
        <v>43180</v>
      </c>
      <c r="B550" s="70">
        <v>13478.06</v>
      </c>
      <c r="C550" s="70">
        <v>13426.28</v>
      </c>
      <c r="D550" s="71">
        <f t="shared" si="9"/>
        <v>-3.8417991906846138E-3</v>
      </c>
    </row>
    <row r="551" spans="1:4">
      <c r="A551" s="68">
        <v>43181</v>
      </c>
      <c r="B551" s="70">
        <v>13426.28</v>
      </c>
      <c r="C551" s="70">
        <v>13271.63</v>
      </c>
      <c r="D551" s="71">
        <f t="shared" si="9"/>
        <v>-1.1518454851232152E-2</v>
      </c>
    </row>
    <row r="552" spans="1:4">
      <c r="A552" s="68">
        <v>43182</v>
      </c>
      <c r="B552" s="70">
        <v>13271.63</v>
      </c>
      <c r="C552" s="70">
        <v>12959.44</v>
      </c>
      <c r="D552" s="71">
        <f t="shared" si="9"/>
        <v>-2.3523109067989267E-2</v>
      </c>
    </row>
    <row r="553" spans="1:4">
      <c r="A553" s="68">
        <v>43185</v>
      </c>
      <c r="B553" s="70">
        <v>12959.44</v>
      </c>
      <c r="C553" s="70">
        <v>12721.21</v>
      </c>
      <c r="D553" s="71">
        <f t="shared" si="9"/>
        <v>-1.838273876031693E-2</v>
      </c>
    </row>
    <row r="554" spans="1:4">
      <c r="A554" s="68">
        <v>43186</v>
      </c>
      <c r="B554" s="70">
        <v>12721.21</v>
      </c>
      <c r="C554" s="70">
        <v>12748.4</v>
      </c>
      <c r="D554" s="71">
        <f t="shared" si="9"/>
        <v>2.1373752968467663E-3</v>
      </c>
    </row>
    <row r="555" spans="1:4">
      <c r="A555" s="68">
        <v>43187</v>
      </c>
      <c r="B555" s="70">
        <v>12748.4</v>
      </c>
      <c r="C555" s="70">
        <v>12472.97</v>
      </c>
      <c r="D555" s="71">
        <f t="shared" si="9"/>
        <v>-2.1605064164914811E-2</v>
      </c>
    </row>
    <row r="556" spans="1:4">
      <c r="A556" s="68">
        <v>43188</v>
      </c>
      <c r="B556" s="70">
        <v>12472.97</v>
      </c>
      <c r="C556" s="70">
        <v>12728.52</v>
      </c>
      <c r="D556" s="71">
        <f t="shared" si="9"/>
        <v>2.0488303908371641E-2</v>
      </c>
    </row>
    <row r="557" spans="1:4">
      <c r="A557" s="68">
        <v>43189</v>
      </c>
      <c r="B557" s="70">
        <v>12728.52</v>
      </c>
      <c r="C557" s="70">
        <v>12637.81</v>
      </c>
      <c r="D557" s="71">
        <f t="shared" si="9"/>
        <v>-7.126515887157403E-3</v>
      </c>
    </row>
    <row r="558" spans="1:4">
      <c r="A558" s="68">
        <v>43192</v>
      </c>
      <c r="B558" s="70">
        <v>12637.81</v>
      </c>
      <c r="C558" s="70">
        <v>12548.28</v>
      </c>
      <c r="D558" s="71">
        <f t="shared" si="9"/>
        <v>-7.0842970419715545E-3</v>
      </c>
    </row>
    <row r="559" spans="1:4">
      <c r="A559" s="68">
        <v>43193</v>
      </c>
      <c r="B559" s="70">
        <v>12548.28</v>
      </c>
      <c r="C559" s="70">
        <v>12489.88</v>
      </c>
      <c r="D559" s="71">
        <f t="shared" si="9"/>
        <v>-4.6540242965571466E-3</v>
      </c>
    </row>
    <row r="560" spans="1:4">
      <c r="A560" s="68">
        <v>43194</v>
      </c>
      <c r="B560" s="70">
        <v>12489.88</v>
      </c>
      <c r="C560" s="70">
        <v>12520.16</v>
      </c>
      <c r="D560" s="71">
        <f t="shared" si="9"/>
        <v>2.424362764093857E-3</v>
      </c>
    </row>
    <row r="561" spans="1:4">
      <c r="A561" s="68">
        <v>43195</v>
      </c>
      <c r="B561" s="70">
        <v>12520.16</v>
      </c>
      <c r="C561" s="70">
        <v>12520.16</v>
      </c>
      <c r="D561" s="71">
        <f t="shared" si="9"/>
        <v>0</v>
      </c>
    </row>
    <row r="562" spans="1:4">
      <c r="A562" s="68">
        <v>43196</v>
      </c>
      <c r="B562" s="70">
        <v>12520.16</v>
      </c>
      <c r="C562" s="70">
        <v>12520.16</v>
      </c>
      <c r="D562" s="71">
        <f t="shared" si="9"/>
        <v>0</v>
      </c>
    </row>
    <row r="563" spans="1:4">
      <c r="A563" s="68">
        <v>43199</v>
      </c>
      <c r="B563" s="70">
        <v>12520.16</v>
      </c>
      <c r="C563" s="70">
        <v>12511.18</v>
      </c>
      <c r="D563" s="71">
        <f t="shared" si="9"/>
        <v>-7.1724323011845836E-4</v>
      </c>
    </row>
    <row r="564" spans="1:4">
      <c r="A564" s="68">
        <v>43200</v>
      </c>
      <c r="B564" s="70">
        <v>12511.18</v>
      </c>
      <c r="C564" s="70">
        <v>12837.96</v>
      </c>
      <c r="D564" s="71">
        <f t="shared" si="9"/>
        <v>2.611903913140079E-2</v>
      </c>
    </row>
    <row r="565" spans="1:4">
      <c r="A565" s="68">
        <v>43201</v>
      </c>
      <c r="B565" s="70">
        <v>12837.96</v>
      </c>
      <c r="C565" s="70">
        <v>12888.64</v>
      </c>
      <c r="D565" s="71">
        <f t="shared" si="9"/>
        <v>3.9476676979832703E-3</v>
      </c>
    </row>
    <row r="566" spans="1:4">
      <c r="A566" s="68">
        <v>43202</v>
      </c>
      <c r="B566" s="70">
        <v>12888.64</v>
      </c>
      <c r="C566" s="70">
        <v>12717.32</v>
      </c>
      <c r="D566" s="71">
        <f t="shared" si="9"/>
        <v>-1.3292325644909009E-2</v>
      </c>
    </row>
    <row r="567" spans="1:4">
      <c r="A567" s="68">
        <v>43203</v>
      </c>
      <c r="B567" s="70">
        <v>12717.32</v>
      </c>
      <c r="C567" s="70">
        <v>12596.33</v>
      </c>
      <c r="D567" s="71">
        <f t="shared" si="9"/>
        <v>-9.5137969320580051E-3</v>
      </c>
    </row>
    <row r="568" spans="1:4">
      <c r="A568" s="68">
        <v>43206</v>
      </c>
      <c r="B568" s="70">
        <v>12596.33</v>
      </c>
      <c r="C568" s="70">
        <v>12298.17</v>
      </c>
      <c r="D568" s="71">
        <f t="shared" si="9"/>
        <v>-2.36703865332204E-2</v>
      </c>
    </row>
    <row r="569" spans="1:4">
      <c r="A569" s="68">
        <v>43207</v>
      </c>
      <c r="B569" s="70">
        <v>12298.17</v>
      </c>
      <c r="C569" s="70">
        <v>12142.8</v>
      </c>
      <c r="D569" s="71">
        <f t="shared" si="9"/>
        <v>-1.2633586948302078E-2</v>
      </c>
    </row>
    <row r="570" spans="1:4">
      <c r="A570" s="68">
        <v>43208</v>
      </c>
      <c r="B570" s="70">
        <v>12142.8</v>
      </c>
      <c r="C570" s="70">
        <v>12190.16</v>
      </c>
      <c r="D570" s="71">
        <f t="shared" si="9"/>
        <v>3.9002536482524164E-3</v>
      </c>
    </row>
    <row r="571" spans="1:4">
      <c r="A571" s="68">
        <v>43209</v>
      </c>
      <c r="B571" s="70">
        <v>12190.16</v>
      </c>
      <c r="C571" s="70">
        <v>12376.65</v>
      </c>
      <c r="D571" s="71">
        <f t="shared" si="9"/>
        <v>1.5298404614869643E-2</v>
      </c>
    </row>
    <row r="572" spans="1:4">
      <c r="A572" s="68">
        <v>43210</v>
      </c>
      <c r="B572" s="70">
        <v>12376.65</v>
      </c>
      <c r="C572" s="70">
        <v>12247.25</v>
      </c>
      <c r="D572" s="71">
        <f t="shared" si="9"/>
        <v>-1.0455171633681148E-2</v>
      </c>
    </row>
    <row r="573" spans="1:4">
      <c r="A573" s="68">
        <v>43213</v>
      </c>
      <c r="B573" s="70">
        <v>12247.25</v>
      </c>
      <c r="C573" s="70">
        <v>12347.76</v>
      </c>
      <c r="D573" s="71">
        <f t="shared" si="9"/>
        <v>8.2067402886363272E-3</v>
      </c>
    </row>
    <row r="574" spans="1:4">
      <c r="A574" s="68">
        <v>43214</v>
      </c>
      <c r="B574" s="70">
        <v>12347.76</v>
      </c>
      <c r="C574" s="70">
        <v>12618.66</v>
      </c>
      <c r="D574" s="71">
        <f t="shared" si="9"/>
        <v>2.1939201928123042E-2</v>
      </c>
    </row>
    <row r="575" spans="1:4">
      <c r="A575" s="68">
        <v>43215</v>
      </c>
      <c r="B575" s="70">
        <v>12618.66</v>
      </c>
      <c r="C575" s="70">
        <v>12516.96</v>
      </c>
      <c r="D575" s="71">
        <f t="shared" si="9"/>
        <v>-8.0594928463085802E-3</v>
      </c>
    </row>
    <row r="576" spans="1:4">
      <c r="A576" s="68">
        <v>43216</v>
      </c>
      <c r="B576" s="70">
        <v>12516.96</v>
      </c>
      <c r="C576" s="70">
        <v>12254.96</v>
      </c>
      <c r="D576" s="71">
        <f t="shared" si="9"/>
        <v>-2.0931600005113071E-2</v>
      </c>
    </row>
    <row r="577" spans="1:4">
      <c r="A577" s="68">
        <v>43217</v>
      </c>
      <c r="B577" s="70">
        <v>12254.96</v>
      </c>
      <c r="C577" s="70">
        <v>12192.25</v>
      </c>
      <c r="D577" s="71">
        <f t="shared" si="9"/>
        <v>-5.1171117653585618E-3</v>
      </c>
    </row>
    <row r="578" spans="1:4">
      <c r="A578" s="68">
        <v>43220</v>
      </c>
      <c r="B578" s="70">
        <v>12192.25</v>
      </c>
      <c r="C578" s="70">
        <v>12192.25</v>
      </c>
      <c r="D578" s="71">
        <f t="shared" si="9"/>
        <v>0</v>
      </c>
    </row>
    <row r="579" spans="1:4">
      <c r="A579" s="68">
        <v>43222</v>
      </c>
      <c r="B579" s="70">
        <v>12192.25</v>
      </c>
      <c r="C579" s="70">
        <v>12194.34</v>
      </c>
      <c r="D579" s="71">
        <f t="shared" si="9"/>
        <v>1.714203694971328E-4</v>
      </c>
    </row>
    <row r="580" spans="1:4">
      <c r="A580" s="68">
        <v>43223</v>
      </c>
      <c r="B580" s="70">
        <v>12194.34</v>
      </c>
      <c r="C580" s="70">
        <v>12257.87</v>
      </c>
      <c r="D580" s="71">
        <f t="shared" si="9"/>
        <v>5.2097940519946206E-3</v>
      </c>
    </row>
    <row r="581" spans="1:4">
      <c r="A581" s="68">
        <v>43224</v>
      </c>
      <c r="B581" s="70">
        <v>12257.87</v>
      </c>
      <c r="C581" s="70">
        <v>12153.37</v>
      </c>
      <c r="D581" s="71">
        <f t="shared" si="9"/>
        <v>-8.5251352804361913E-3</v>
      </c>
    </row>
    <row r="582" spans="1:4">
      <c r="A582" s="68">
        <v>43227</v>
      </c>
      <c r="B582" s="70">
        <v>12153.37</v>
      </c>
      <c r="C582" s="70">
        <v>12347.02</v>
      </c>
      <c r="D582" s="71">
        <f t="shared" si="9"/>
        <v>1.5933852092053558E-2</v>
      </c>
    </row>
    <row r="583" spans="1:4">
      <c r="A583" s="68">
        <v>43228</v>
      </c>
      <c r="B583" s="70">
        <v>12347.02</v>
      </c>
      <c r="C583" s="70">
        <v>12571.21</v>
      </c>
      <c r="D583" s="71">
        <f t="shared" si="9"/>
        <v>1.8157417741284876E-2</v>
      </c>
    </row>
    <row r="584" spans="1:4">
      <c r="A584" s="68">
        <v>43229</v>
      </c>
      <c r="B584" s="70">
        <v>12571.21</v>
      </c>
      <c r="C584" s="70">
        <v>12547.92</v>
      </c>
      <c r="D584" s="71">
        <f t="shared" si="9"/>
        <v>-1.852645847137957E-3</v>
      </c>
    </row>
    <row r="585" spans="1:4">
      <c r="A585" s="68">
        <v>43230</v>
      </c>
      <c r="B585" s="70">
        <v>12547.92</v>
      </c>
      <c r="C585" s="70">
        <v>12613.91</v>
      </c>
      <c r="D585" s="71">
        <f t="shared" si="9"/>
        <v>5.2590389482878308E-3</v>
      </c>
    </row>
    <row r="586" spans="1:4">
      <c r="A586" s="68">
        <v>43231</v>
      </c>
      <c r="B586" s="70">
        <v>12613.91</v>
      </c>
      <c r="C586" s="70">
        <v>12573.73</v>
      </c>
      <c r="D586" s="71">
        <f t="shared" si="9"/>
        <v>-3.1853723389496658E-3</v>
      </c>
    </row>
    <row r="587" spans="1:4">
      <c r="A587" s="68">
        <v>43234</v>
      </c>
      <c r="B587" s="70">
        <v>12573.73</v>
      </c>
      <c r="C587" s="70">
        <v>12746.29</v>
      </c>
      <c r="D587" s="71">
        <f t="shared" si="9"/>
        <v>1.3723851235870388E-2</v>
      </c>
    </row>
    <row r="588" spans="1:4">
      <c r="A588" s="68">
        <v>43235</v>
      </c>
      <c r="B588" s="70">
        <v>12746.29</v>
      </c>
      <c r="C588" s="70">
        <v>12740.5</v>
      </c>
      <c r="D588" s="71">
        <f t="shared" si="9"/>
        <v>-4.54249824851094E-4</v>
      </c>
    </row>
    <row r="589" spans="1:4">
      <c r="A589" s="68">
        <v>43236</v>
      </c>
      <c r="B589" s="70">
        <v>12740.5</v>
      </c>
      <c r="C589" s="70">
        <v>12574.16</v>
      </c>
      <c r="D589" s="71">
        <f t="shared" si="9"/>
        <v>-1.305600251167538E-2</v>
      </c>
    </row>
    <row r="590" spans="1:4">
      <c r="A590" s="68">
        <v>43237</v>
      </c>
      <c r="B590" s="70">
        <v>12574.16</v>
      </c>
      <c r="C590" s="70">
        <v>12482.94</v>
      </c>
      <c r="D590" s="71">
        <f t="shared" ref="D590:D687" si="10">+C590/B590-1</f>
        <v>-7.2545601455683562E-3</v>
      </c>
    </row>
    <row r="591" spans="1:4">
      <c r="A591" s="68">
        <v>43238</v>
      </c>
      <c r="B591" s="70">
        <v>12482.94</v>
      </c>
      <c r="C591" s="70">
        <v>12659.68</v>
      </c>
      <c r="D591" s="71">
        <f t="shared" si="10"/>
        <v>1.4158523552945113E-2</v>
      </c>
    </row>
    <row r="592" spans="1:4">
      <c r="A592" s="68">
        <v>43241</v>
      </c>
      <c r="B592" s="70">
        <v>12659.68</v>
      </c>
      <c r="C592" s="70">
        <v>12674.1</v>
      </c>
      <c r="D592" s="71">
        <f t="shared" si="10"/>
        <v>1.1390493282610326E-3</v>
      </c>
    </row>
    <row r="593" spans="1:4">
      <c r="A593" s="68">
        <v>43242</v>
      </c>
      <c r="B593" s="70">
        <v>12674.1</v>
      </c>
      <c r="C593" s="70">
        <v>12578.92</v>
      </c>
      <c r="D593" s="71">
        <f t="shared" si="10"/>
        <v>-7.5098034574447858E-3</v>
      </c>
    </row>
    <row r="594" spans="1:4">
      <c r="A594" s="68">
        <v>43243</v>
      </c>
      <c r="B594" s="70">
        <v>12578.92</v>
      </c>
      <c r="C594" s="70">
        <v>12381.73</v>
      </c>
      <c r="D594" s="71">
        <f t="shared" si="10"/>
        <v>-1.5676226575890517E-2</v>
      </c>
    </row>
    <row r="595" spans="1:4">
      <c r="A595" s="68">
        <v>43244</v>
      </c>
      <c r="B595" s="70">
        <v>12381.73</v>
      </c>
      <c r="C595" s="70">
        <v>12273.93</v>
      </c>
      <c r="D595" s="71">
        <f t="shared" si="10"/>
        <v>-8.7063762495224184E-3</v>
      </c>
    </row>
    <row r="596" spans="1:4">
      <c r="A596" s="68">
        <v>43245</v>
      </c>
      <c r="B596" s="70">
        <v>12273.93</v>
      </c>
      <c r="C596" s="70">
        <v>12258.96</v>
      </c>
      <c r="D596" s="71">
        <f t="shared" si="10"/>
        <v>-1.21965825126924E-3</v>
      </c>
    </row>
    <row r="597" spans="1:4">
      <c r="A597" s="68">
        <v>43248</v>
      </c>
      <c r="B597" s="70">
        <v>12258.96</v>
      </c>
      <c r="C597" s="70">
        <v>12350.76</v>
      </c>
      <c r="D597" s="71">
        <f t="shared" si="10"/>
        <v>7.4884003210713423E-3</v>
      </c>
    </row>
    <row r="598" spans="1:4">
      <c r="A598" s="68">
        <v>43249</v>
      </c>
      <c r="B598" s="70">
        <v>12350.76</v>
      </c>
      <c r="C598" s="70">
        <v>12283.01</v>
      </c>
      <c r="D598" s="71">
        <f t="shared" si="10"/>
        <v>-5.4854923907516895E-3</v>
      </c>
    </row>
    <row r="599" spans="1:4">
      <c r="A599" s="68">
        <v>43250</v>
      </c>
      <c r="B599" s="70">
        <v>12283.01</v>
      </c>
      <c r="C599" s="70">
        <v>12041.08</v>
      </c>
      <c r="D599" s="71">
        <f t="shared" si="10"/>
        <v>-1.9696312223144052E-2</v>
      </c>
    </row>
    <row r="600" spans="1:4">
      <c r="A600" s="68">
        <v>43251</v>
      </c>
      <c r="B600" s="70">
        <v>12041.08</v>
      </c>
      <c r="C600" s="70">
        <v>12343.42</v>
      </c>
      <c r="D600" s="71">
        <f t="shared" si="10"/>
        <v>2.5109043374846873E-2</v>
      </c>
    </row>
    <row r="601" spans="1:4">
      <c r="A601" s="68">
        <v>43252</v>
      </c>
      <c r="B601" s="70">
        <v>12343.42</v>
      </c>
      <c r="C601" s="70">
        <v>12274.66</v>
      </c>
      <c r="D601" s="71">
        <f t="shared" si="10"/>
        <v>-5.570579304601142E-3</v>
      </c>
    </row>
    <row r="602" spans="1:4">
      <c r="A602" s="68">
        <v>43255</v>
      </c>
      <c r="B602" s="70">
        <v>12274.66</v>
      </c>
      <c r="C602" s="70">
        <v>12530.97</v>
      </c>
      <c r="D602" s="71">
        <f t="shared" si="10"/>
        <v>2.0881230111465365E-2</v>
      </c>
    </row>
    <row r="603" spans="1:4">
      <c r="A603" s="68">
        <v>43256</v>
      </c>
      <c r="B603" s="70">
        <v>12530.97</v>
      </c>
      <c r="C603" s="70">
        <v>12614.73</v>
      </c>
      <c r="D603" s="71">
        <f t="shared" si="10"/>
        <v>6.68423912913374E-3</v>
      </c>
    </row>
    <row r="604" spans="1:4">
      <c r="A604" s="68">
        <v>43257</v>
      </c>
      <c r="B604" s="70">
        <v>12614.73</v>
      </c>
      <c r="C604" s="70">
        <v>12542.38</v>
      </c>
      <c r="D604" s="71">
        <f t="shared" si="10"/>
        <v>-5.735358584765593E-3</v>
      </c>
    </row>
    <row r="605" spans="1:4">
      <c r="A605" s="68">
        <v>43258</v>
      </c>
      <c r="B605" s="70">
        <v>12542.38</v>
      </c>
      <c r="C605" s="70">
        <v>12554.01</v>
      </c>
      <c r="D605" s="71">
        <f t="shared" si="10"/>
        <v>9.2725623047629213E-4</v>
      </c>
    </row>
    <row r="606" spans="1:4">
      <c r="A606" s="68">
        <v>43259</v>
      </c>
      <c r="B606" s="70">
        <v>12554.01</v>
      </c>
      <c r="C606" s="70">
        <v>12371.03</v>
      </c>
      <c r="D606" s="71">
        <f t="shared" si="10"/>
        <v>-1.4575422514399694E-2</v>
      </c>
    </row>
    <row r="607" spans="1:4">
      <c r="A607" s="68">
        <v>43262</v>
      </c>
      <c r="B607" s="70">
        <v>12371.03</v>
      </c>
      <c r="C607" s="70">
        <v>12433.08</v>
      </c>
      <c r="D607" s="71">
        <f t="shared" si="10"/>
        <v>5.0157505074355235E-3</v>
      </c>
    </row>
    <row r="608" spans="1:4">
      <c r="A608" s="68">
        <v>43263</v>
      </c>
      <c r="B608" s="70">
        <v>12433.08</v>
      </c>
      <c r="C608" s="70">
        <v>12592.09</v>
      </c>
      <c r="D608" s="71">
        <f t="shared" si="10"/>
        <v>1.2789268628529804E-2</v>
      </c>
    </row>
    <row r="609" spans="1:4">
      <c r="A609" s="68">
        <v>43264</v>
      </c>
      <c r="B609" s="70">
        <v>12592.09</v>
      </c>
      <c r="C609" s="70">
        <v>12514.39</v>
      </c>
      <c r="D609" s="71">
        <f t="shared" si="10"/>
        <v>-6.1705403948034698E-3</v>
      </c>
    </row>
    <row r="610" spans="1:4">
      <c r="A610" s="68">
        <v>43265</v>
      </c>
      <c r="B610" s="70">
        <v>12514.39</v>
      </c>
      <c r="C610" s="70">
        <v>12485.06</v>
      </c>
      <c r="D610" s="71">
        <f t="shared" si="10"/>
        <v>-2.3437019303378381E-3</v>
      </c>
    </row>
    <row r="611" spans="1:4">
      <c r="A611" s="68">
        <v>43266</v>
      </c>
      <c r="B611" s="70">
        <v>12485.06</v>
      </c>
      <c r="C611" s="70">
        <v>12482.79</v>
      </c>
      <c r="D611" s="71">
        <f t="shared" si="10"/>
        <v>-1.8181730804645024E-4</v>
      </c>
    </row>
    <row r="612" spans="1:4">
      <c r="A612" s="68">
        <v>43270</v>
      </c>
      <c r="B612" s="70">
        <v>12482.79</v>
      </c>
      <c r="C612" s="70">
        <v>12161.89</v>
      </c>
      <c r="D612" s="71">
        <f t="shared" si="10"/>
        <v>-2.5707393939976675E-2</v>
      </c>
    </row>
    <row r="613" spans="1:4">
      <c r="A613" s="68">
        <v>43271</v>
      </c>
      <c r="B613" s="70">
        <v>12161.89</v>
      </c>
      <c r="C613" s="70">
        <v>12195.81</v>
      </c>
      <c r="D613" s="71">
        <f t="shared" si="10"/>
        <v>2.7890401902994633E-3</v>
      </c>
    </row>
    <row r="614" spans="1:4">
      <c r="A614" s="68">
        <v>43272</v>
      </c>
      <c r="B614" s="70">
        <v>12195.81</v>
      </c>
      <c r="C614" s="70">
        <v>12103.08</v>
      </c>
      <c r="D614" s="71">
        <f t="shared" si="10"/>
        <v>-7.6034310144221795E-3</v>
      </c>
    </row>
    <row r="615" spans="1:4">
      <c r="A615" s="68">
        <v>43273</v>
      </c>
      <c r="B615" s="70">
        <v>12103.08</v>
      </c>
      <c r="C615" s="70">
        <v>12102.48</v>
      </c>
      <c r="D615" s="71">
        <f t="shared" si="10"/>
        <v>-4.9574157982901212E-5</v>
      </c>
    </row>
    <row r="616" spans="1:4">
      <c r="A616" s="68">
        <v>43276</v>
      </c>
      <c r="B616" s="70">
        <v>12102.48</v>
      </c>
      <c r="C616" s="70">
        <v>11884.76</v>
      </c>
      <c r="D616" s="71">
        <f t="shared" si="10"/>
        <v>-1.7989701284364834E-2</v>
      </c>
    </row>
    <row r="617" spans="1:4">
      <c r="A617" s="68">
        <v>43277</v>
      </c>
      <c r="B617" s="70">
        <v>11884.76</v>
      </c>
      <c r="C617" s="70">
        <v>11737.14</v>
      </c>
      <c r="D617" s="71">
        <f t="shared" si="10"/>
        <v>-1.242094918197767E-2</v>
      </c>
    </row>
    <row r="618" spans="1:4">
      <c r="A618" s="68">
        <v>43278</v>
      </c>
      <c r="B618" s="70">
        <v>11737.14</v>
      </c>
      <c r="C618" s="70">
        <v>11440.42</v>
      </c>
      <c r="D618" s="71">
        <f t="shared" si="10"/>
        <v>-2.5280434586279044E-2</v>
      </c>
    </row>
    <row r="619" spans="1:4">
      <c r="A619" s="68">
        <v>43279</v>
      </c>
      <c r="B619" s="70">
        <v>11440.42</v>
      </c>
      <c r="C619" s="70">
        <v>11310.48</v>
      </c>
      <c r="D619" s="71">
        <f t="shared" si="10"/>
        <v>-1.1357974619812916E-2</v>
      </c>
    </row>
    <row r="620" spans="1:4">
      <c r="A620" s="68">
        <v>43280</v>
      </c>
      <c r="B620" s="70">
        <v>11310.48</v>
      </c>
      <c r="C620" s="70">
        <v>11585.03</v>
      </c>
      <c r="D620" s="71">
        <f t="shared" si="10"/>
        <v>2.427394770160074E-2</v>
      </c>
    </row>
    <row r="621" spans="1:4">
      <c r="A621" s="68">
        <v>43283</v>
      </c>
      <c r="B621" s="70">
        <v>11585.03</v>
      </c>
      <c r="C621" s="39">
        <v>11135.08</v>
      </c>
      <c r="D621" s="71">
        <f t="shared" si="10"/>
        <v>-3.8838915393400009E-2</v>
      </c>
    </row>
    <row r="622" spans="1:4">
      <c r="A622" s="68">
        <v>43284</v>
      </c>
      <c r="B622" s="39">
        <v>11135.08</v>
      </c>
      <c r="C622" s="39">
        <v>11118.74</v>
      </c>
      <c r="D622" s="71">
        <f t="shared" si="10"/>
        <v>-1.4674344504036485E-3</v>
      </c>
    </row>
    <row r="623" spans="1:4">
      <c r="A623" s="68">
        <v>43285</v>
      </c>
      <c r="B623" s="70">
        <v>11118.74</v>
      </c>
      <c r="C623" s="70">
        <v>10980.68</v>
      </c>
      <c r="D623" s="71">
        <f t="shared" si="10"/>
        <v>-1.2416874573917491E-2</v>
      </c>
    </row>
    <row r="624" spans="1:4">
      <c r="A624" s="68">
        <v>43286</v>
      </c>
      <c r="B624" s="70">
        <v>10980.68</v>
      </c>
      <c r="C624" s="70">
        <v>11011.6</v>
      </c>
      <c r="D624" s="71">
        <f t="shared" si="10"/>
        <v>2.8158547558074787E-3</v>
      </c>
    </row>
    <row r="625" spans="1:4">
      <c r="A625" s="68">
        <v>43287</v>
      </c>
      <c r="B625" s="70">
        <v>11011.6</v>
      </c>
      <c r="C625" s="70">
        <v>11146.71</v>
      </c>
      <c r="D625" s="71">
        <f t="shared" si="10"/>
        <v>1.2269788223328026E-2</v>
      </c>
    </row>
    <row r="626" spans="1:4">
      <c r="A626" s="68">
        <v>43290</v>
      </c>
      <c r="B626" s="70">
        <v>11146.71</v>
      </c>
      <c r="C626" s="70">
        <v>11493.86</v>
      </c>
      <c r="D626" s="71">
        <f t="shared" si="10"/>
        <v>3.1143718639849993E-2</v>
      </c>
    </row>
    <row r="627" spans="1:4">
      <c r="A627" s="68">
        <v>43291</v>
      </c>
      <c r="B627" s="70">
        <v>11493.86</v>
      </c>
      <c r="C627" s="70">
        <v>11483.47</v>
      </c>
      <c r="D627" s="71">
        <f t="shared" si="10"/>
        <v>-9.039608973835378E-4</v>
      </c>
    </row>
    <row r="628" spans="1:4">
      <c r="A628" s="68">
        <v>43292</v>
      </c>
      <c r="B628" s="70">
        <v>11483.47</v>
      </c>
      <c r="C628" s="70">
        <v>11302.47</v>
      </c>
      <c r="D628" s="71">
        <f t="shared" si="10"/>
        <v>-1.5761786289335888E-2</v>
      </c>
    </row>
    <row r="629" spans="1:4">
      <c r="A629" s="68">
        <v>43293</v>
      </c>
      <c r="B629" s="70">
        <v>11302.47</v>
      </c>
      <c r="C629" s="70">
        <v>11507.56</v>
      </c>
      <c r="D629" s="71">
        <f t="shared" si="10"/>
        <v>1.814559118493575E-2</v>
      </c>
    </row>
    <row r="630" spans="1:4">
      <c r="A630" s="68">
        <v>43294</v>
      </c>
      <c r="B630" s="70">
        <v>11507.56</v>
      </c>
      <c r="C630" s="70">
        <v>11514.19</v>
      </c>
      <c r="D630" s="71">
        <f t="shared" si="10"/>
        <v>5.7614298774022465E-4</v>
      </c>
    </row>
    <row r="631" spans="1:4">
      <c r="A631" s="68">
        <v>43297</v>
      </c>
      <c r="B631" s="70">
        <v>11514.19</v>
      </c>
      <c r="C631" s="70">
        <v>11382.77</v>
      </c>
      <c r="D631" s="71">
        <f t="shared" si="10"/>
        <v>-1.1413742521184767E-2</v>
      </c>
    </row>
    <row r="632" spans="1:4">
      <c r="A632" s="68">
        <v>43298</v>
      </c>
      <c r="B632" s="70">
        <v>11382.77</v>
      </c>
      <c r="C632" s="70">
        <v>11266.37</v>
      </c>
      <c r="D632" s="71">
        <f t="shared" si="10"/>
        <v>-1.0225981900714776E-2</v>
      </c>
    </row>
    <row r="633" spans="1:4">
      <c r="A633" s="68">
        <v>43299</v>
      </c>
      <c r="B633" s="70">
        <v>11266.37</v>
      </c>
      <c r="C633" s="70">
        <v>11200.19</v>
      </c>
      <c r="D633" s="71">
        <f t="shared" si="10"/>
        <v>-5.8741191705935503E-3</v>
      </c>
    </row>
    <row r="634" spans="1:4">
      <c r="A634" s="68">
        <v>43300</v>
      </c>
      <c r="B634" s="70">
        <v>11200.19</v>
      </c>
      <c r="C634" s="70">
        <v>11260.11</v>
      </c>
      <c r="D634" s="71">
        <f t="shared" si="10"/>
        <v>5.3499092426110284E-3</v>
      </c>
    </row>
    <row r="635" spans="1:4">
      <c r="A635" s="68">
        <v>43301</v>
      </c>
      <c r="B635" s="70">
        <v>11260.11</v>
      </c>
      <c r="C635" s="70">
        <v>11553.2</v>
      </c>
      <c r="D635" s="71">
        <f t="shared" si="10"/>
        <v>2.6029053002146529E-2</v>
      </c>
    </row>
    <row r="636" spans="1:4">
      <c r="A636" s="68">
        <v>43304</v>
      </c>
      <c r="B636" s="70">
        <v>11553.2</v>
      </c>
      <c r="C636" s="70">
        <v>11673.46</v>
      </c>
      <c r="D636" s="71">
        <f t="shared" si="10"/>
        <v>1.0409237267596794E-2</v>
      </c>
    </row>
    <row r="637" spans="1:4">
      <c r="A637" s="68">
        <v>43305</v>
      </c>
      <c r="B637" s="70">
        <v>11673.46</v>
      </c>
      <c r="C637" s="70">
        <v>11856.56</v>
      </c>
      <c r="D637" s="71">
        <f t="shared" si="10"/>
        <v>1.568515247407376E-2</v>
      </c>
    </row>
    <row r="638" spans="1:4">
      <c r="A638" s="68">
        <v>43306</v>
      </c>
      <c r="B638" s="70">
        <v>11856.56</v>
      </c>
      <c r="C638" s="70">
        <v>11843.75</v>
      </c>
      <c r="D638" s="71">
        <f t="shared" si="10"/>
        <v>-1.0804145553178213E-3</v>
      </c>
    </row>
    <row r="639" spans="1:4">
      <c r="A639" s="68">
        <v>43307</v>
      </c>
      <c r="B639" s="70">
        <v>11843.75</v>
      </c>
      <c r="C639" s="70">
        <v>11699.01</v>
      </c>
      <c r="D639" s="71">
        <f t="shared" si="10"/>
        <v>-1.2220791556728172E-2</v>
      </c>
    </row>
    <row r="640" spans="1:4">
      <c r="A640" s="68">
        <v>43308</v>
      </c>
      <c r="B640" s="70">
        <v>11699.01</v>
      </c>
      <c r="C640" s="70">
        <v>11676.03</v>
      </c>
      <c r="D640" s="71">
        <f t="shared" si="10"/>
        <v>-1.9642687714601648E-3</v>
      </c>
    </row>
    <row r="641" spans="1:4">
      <c r="A641" s="68">
        <v>43311</v>
      </c>
      <c r="B641" s="70">
        <v>11676.03</v>
      </c>
      <c r="C641" s="70">
        <v>11730.78</v>
      </c>
      <c r="D641" s="71">
        <f t="shared" si="10"/>
        <v>4.6890938101391555E-3</v>
      </c>
    </row>
    <row r="642" spans="1:4">
      <c r="A642" s="68">
        <v>43312</v>
      </c>
      <c r="B642" s="70">
        <v>11730.78</v>
      </c>
      <c r="C642" s="70">
        <v>11746.76</v>
      </c>
      <c r="D642" s="71">
        <f t="shared" si="10"/>
        <v>1.3622282576264411E-3</v>
      </c>
    </row>
    <row r="643" spans="1:4">
      <c r="A643" s="68">
        <v>43313</v>
      </c>
      <c r="B643" s="70">
        <v>11746.76</v>
      </c>
      <c r="C643" s="70">
        <v>11471.77</v>
      </c>
      <c r="D643" s="71">
        <f t="shared" si="10"/>
        <v>-2.3409859399527999E-2</v>
      </c>
    </row>
    <row r="644" spans="1:4">
      <c r="A644" s="68">
        <v>43314</v>
      </c>
      <c r="B644" s="70">
        <v>11471.77</v>
      </c>
      <c r="C644" s="70">
        <v>11198.84</v>
      </c>
      <c r="D644" s="71">
        <f t="shared" si="10"/>
        <v>-2.3791446306890784E-2</v>
      </c>
    </row>
    <row r="645" spans="1:4">
      <c r="A645" s="68">
        <v>43315</v>
      </c>
      <c r="B645" s="70">
        <v>11198.84</v>
      </c>
      <c r="C645" s="70">
        <v>11055.51</v>
      </c>
      <c r="D645" s="71">
        <f t="shared" si="10"/>
        <v>-1.2798647002725261E-2</v>
      </c>
    </row>
    <row r="646" spans="1:4">
      <c r="A646" s="68">
        <v>43318</v>
      </c>
      <c r="B646" s="70">
        <v>11055.51</v>
      </c>
      <c r="C646" s="70">
        <v>11019.84</v>
      </c>
      <c r="D646" s="71">
        <f t="shared" si="10"/>
        <v>-3.2264454557049405E-3</v>
      </c>
    </row>
    <row r="647" spans="1:4">
      <c r="A647" s="68">
        <v>43319</v>
      </c>
      <c r="B647" s="70">
        <v>11019.84</v>
      </c>
      <c r="C647" s="70">
        <v>11351.49</v>
      </c>
      <c r="D647" s="71">
        <f t="shared" si="10"/>
        <v>3.0095718268141836E-2</v>
      </c>
    </row>
    <row r="648" spans="1:4">
      <c r="A648" s="68">
        <v>43320</v>
      </c>
      <c r="B648" s="70">
        <v>11351.49</v>
      </c>
      <c r="C648" s="70">
        <v>11172.89</v>
      </c>
      <c r="D648" s="71">
        <f t="shared" si="10"/>
        <v>-1.5733617348911988E-2</v>
      </c>
    </row>
    <row r="649" spans="1:4">
      <c r="A649" s="68">
        <v>43321</v>
      </c>
      <c r="B649" s="70">
        <v>11172.89</v>
      </c>
      <c r="C649" s="70">
        <v>11462.46</v>
      </c>
      <c r="D649" s="71">
        <f t="shared" si="10"/>
        <v>2.5917197788575708E-2</v>
      </c>
    </row>
    <row r="650" spans="1:4">
      <c r="A650" s="68">
        <v>43322</v>
      </c>
      <c r="B650" s="70">
        <v>11462.46</v>
      </c>
      <c r="C650" s="70">
        <v>11460.92</v>
      </c>
      <c r="D650" s="71">
        <f t="shared" si="10"/>
        <v>-1.3435161387687078E-4</v>
      </c>
    </row>
    <row r="651" spans="1:4">
      <c r="A651" s="68">
        <v>43325</v>
      </c>
      <c r="B651" s="70">
        <v>11460.92</v>
      </c>
      <c r="C651" s="70">
        <v>11342.54</v>
      </c>
      <c r="D651" s="71">
        <f t="shared" si="10"/>
        <v>-1.032901372664663E-2</v>
      </c>
    </row>
    <row r="652" spans="1:4">
      <c r="A652" s="68">
        <v>43326</v>
      </c>
      <c r="B652" s="70">
        <v>11342.54</v>
      </c>
      <c r="C652" s="70">
        <v>11283.49</v>
      </c>
      <c r="D652" s="71">
        <f t="shared" si="10"/>
        <v>-5.2060649554686034E-3</v>
      </c>
    </row>
    <row r="653" spans="1:4">
      <c r="A653" s="68">
        <v>43327</v>
      </c>
      <c r="B653" s="70">
        <v>11283.49</v>
      </c>
      <c r="C653" s="70">
        <v>11005.23</v>
      </c>
      <c r="D653" s="71">
        <f t="shared" si="10"/>
        <v>-2.4660809731740785E-2</v>
      </c>
    </row>
    <row r="654" spans="1:4">
      <c r="A654" s="68">
        <v>43328</v>
      </c>
      <c r="B654" s="70">
        <v>11005.23</v>
      </c>
      <c r="C654" s="70">
        <v>10985.59</v>
      </c>
      <c r="D654" s="71">
        <f t="shared" si="10"/>
        <v>-1.7846060463978519E-3</v>
      </c>
    </row>
    <row r="655" spans="1:4">
      <c r="A655" s="68">
        <v>43329</v>
      </c>
      <c r="B655" s="70">
        <v>10985.59</v>
      </c>
      <c r="C655" s="70">
        <v>10854.31</v>
      </c>
      <c r="D655" s="71">
        <f t="shared" si="10"/>
        <v>-1.1950200216829576E-2</v>
      </c>
    </row>
    <row r="656" spans="1:4">
      <c r="A656" s="68">
        <v>43332</v>
      </c>
      <c r="B656" s="70">
        <v>10854.31</v>
      </c>
      <c r="C656" s="70">
        <v>11033.05</v>
      </c>
      <c r="D656" s="71">
        <f t="shared" si="10"/>
        <v>1.6467191373749301E-2</v>
      </c>
    </row>
    <row r="657" spans="1:4">
      <c r="A657" s="68">
        <v>43333</v>
      </c>
      <c r="B657" s="70">
        <v>11033.05</v>
      </c>
      <c r="C657" s="70">
        <v>11247.87</v>
      </c>
      <c r="D657" s="71">
        <f t="shared" si="10"/>
        <v>1.9470590634502738E-2</v>
      </c>
    </row>
    <row r="658" spans="1:4">
      <c r="A658" s="68">
        <v>43334</v>
      </c>
      <c r="B658" s="70">
        <v>11247.87</v>
      </c>
      <c r="C658" s="70">
        <v>11219.76</v>
      </c>
      <c r="D658" s="71">
        <f t="shared" si="10"/>
        <v>-2.499139837142561E-3</v>
      </c>
    </row>
    <row r="659" spans="1:4">
      <c r="A659" s="68">
        <v>43335</v>
      </c>
      <c r="B659" s="70">
        <v>11219.76</v>
      </c>
      <c r="C659" s="70">
        <v>11240.33</v>
      </c>
      <c r="D659" s="71">
        <f t="shared" si="10"/>
        <v>1.8333725498584919E-3</v>
      </c>
    </row>
    <row r="660" spans="1:4">
      <c r="A660" s="68">
        <v>43336</v>
      </c>
      <c r="B660" s="70">
        <v>11240.33</v>
      </c>
      <c r="C660" s="70">
        <v>11282.06</v>
      </c>
      <c r="D660" s="71">
        <f t="shared" si="10"/>
        <v>3.7125244543532165E-3</v>
      </c>
    </row>
    <row r="661" spans="1:4">
      <c r="A661" s="68">
        <v>43339</v>
      </c>
      <c r="B661" s="70">
        <v>11282.06</v>
      </c>
      <c r="C661" s="70">
        <v>11549.68</v>
      </c>
      <c r="D661" s="71">
        <f t="shared" si="10"/>
        <v>2.3720845306619553E-2</v>
      </c>
    </row>
    <row r="662" spans="1:4">
      <c r="A662" s="68">
        <v>43340</v>
      </c>
      <c r="B662" s="70">
        <v>11549.68</v>
      </c>
      <c r="C662" s="70">
        <v>11502.63</v>
      </c>
      <c r="D662" s="71">
        <f t="shared" si="10"/>
        <v>-4.0737059381732443E-3</v>
      </c>
    </row>
    <row r="663" spans="1:4">
      <c r="A663" s="68">
        <v>43341</v>
      </c>
      <c r="B663" s="70">
        <v>11502.63</v>
      </c>
      <c r="C663" s="70">
        <v>11456.68</v>
      </c>
      <c r="D663" s="71">
        <f t="shared" si="10"/>
        <v>-3.994738594564784E-3</v>
      </c>
    </row>
    <row r="664" spans="1:4">
      <c r="A664" s="68">
        <v>43342</v>
      </c>
      <c r="B664" s="70">
        <v>11456.68</v>
      </c>
      <c r="C664" s="70">
        <v>11329.92</v>
      </c>
      <c r="D664" s="71">
        <f t="shared" si="10"/>
        <v>-1.1064287385176175E-2</v>
      </c>
    </row>
    <row r="665" spans="1:4">
      <c r="A665" s="68">
        <v>43343</v>
      </c>
      <c r="B665" s="70">
        <v>11329.92</v>
      </c>
      <c r="C665" s="70">
        <v>11304.44</v>
      </c>
      <c r="D665" s="71">
        <f t="shared" si="10"/>
        <v>-2.2489126136812088E-3</v>
      </c>
    </row>
    <row r="666" spans="1:4">
      <c r="A666" s="68">
        <v>43346</v>
      </c>
      <c r="B666" s="70">
        <v>11304.44</v>
      </c>
      <c r="C666" s="70">
        <v>11264.98</v>
      </c>
      <c r="D666" s="71">
        <f t="shared" si="10"/>
        <v>-3.4906638453564565E-3</v>
      </c>
    </row>
    <row r="667" spans="1:4">
      <c r="A667" s="68">
        <v>43347</v>
      </c>
      <c r="B667" s="70">
        <v>11264.98</v>
      </c>
      <c r="C667" s="70">
        <v>11435.41</v>
      </c>
      <c r="D667" s="71">
        <f t="shared" si="10"/>
        <v>1.5129187979028735E-2</v>
      </c>
    </row>
    <row r="668" spans="1:4">
      <c r="A668" s="68">
        <v>43348</v>
      </c>
      <c r="B668" s="70">
        <v>11435.41</v>
      </c>
      <c r="C668" s="70">
        <v>11150.65</v>
      </c>
      <c r="D668" s="71">
        <f t="shared" si="10"/>
        <v>-2.4901599505395944E-2</v>
      </c>
    </row>
    <row r="669" spans="1:4">
      <c r="A669" s="68">
        <v>43349</v>
      </c>
      <c r="B669" s="70">
        <v>11150.65</v>
      </c>
      <c r="C669" s="70">
        <v>11008.23</v>
      </c>
      <c r="D669" s="71">
        <f t="shared" si="10"/>
        <v>-1.2772349593969889E-2</v>
      </c>
    </row>
    <row r="670" spans="1:4">
      <c r="A670" s="68">
        <v>43350</v>
      </c>
      <c r="B670" s="70">
        <v>11008.23</v>
      </c>
      <c r="C670" s="70">
        <v>11089.41</v>
      </c>
      <c r="D670" s="71">
        <f t="shared" si="10"/>
        <v>7.3744825462405128E-3</v>
      </c>
    </row>
    <row r="671" spans="1:4">
      <c r="A671" s="68">
        <v>43353</v>
      </c>
      <c r="B671" s="70">
        <v>11089.41</v>
      </c>
      <c r="C671" s="70">
        <v>10992.96</v>
      </c>
      <c r="D671" s="71">
        <f t="shared" si="10"/>
        <v>-8.6974870619808131E-3</v>
      </c>
    </row>
    <row r="672" spans="1:4">
      <c r="A672" s="68">
        <v>43354</v>
      </c>
      <c r="B672" s="70">
        <v>10992.96</v>
      </c>
      <c r="C672" s="70">
        <v>10941.09</v>
      </c>
      <c r="D672" s="71">
        <f t="shared" si="10"/>
        <v>-4.7184743690505959E-3</v>
      </c>
    </row>
    <row r="673" spans="1:4">
      <c r="A673" s="68">
        <v>43355</v>
      </c>
      <c r="B673" s="70">
        <v>10941.09</v>
      </c>
      <c r="C673" s="70">
        <v>10843.34</v>
      </c>
      <c r="D673" s="71">
        <f t="shared" si="10"/>
        <v>-8.934210394028419E-3</v>
      </c>
    </row>
    <row r="674" spans="1:4">
      <c r="A674" s="68">
        <v>43356</v>
      </c>
      <c r="B674" s="70">
        <v>10843.34</v>
      </c>
      <c r="C674" s="70">
        <v>10989.36</v>
      </c>
      <c r="D674" s="71">
        <f t="shared" si="10"/>
        <v>1.3466330484887434E-2</v>
      </c>
    </row>
    <row r="675" spans="1:4">
      <c r="A675" s="68">
        <v>43357</v>
      </c>
      <c r="B675" s="70">
        <v>10989.36</v>
      </c>
      <c r="C675" s="70">
        <v>11056.57</v>
      </c>
      <c r="D675" s="71">
        <f t="shared" si="10"/>
        <v>6.1159157585153334E-3</v>
      </c>
    </row>
    <row r="676" spans="1:4">
      <c r="A676" s="68">
        <v>43360</v>
      </c>
      <c r="B676" s="70">
        <v>11056.57</v>
      </c>
      <c r="C676" s="70">
        <v>10958.36</v>
      </c>
      <c r="D676" s="71">
        <f t="shared" si="10"/>
        <v>-8.8825015352861358E-3</v>
      </c>
    </row>
    <row r="677" spans="1:4">
      <c r="A677" s="68">
        <v>43361</v>
      </c>
      <c r="B677" s="70">
        <v>10958.36</v>
      </c>
      <c r="C677" s="70">
        <v>11184.11</v>
      </c>
      <c r="D677" s="71">
        <f t="shared" si="10"/>
        <v>2.0600710325267668E-2</v>
      </c>
    </row>
    <row r="678" spans="1:4">
      <c r="A678" s="68">
        <v>43362</v>
      </c>
      <c r="B678" s="70">
        <v>11184.11</v>
      </c>
      <c r="C678" s="70">
        <v>11339.41</v>
      </c>
      <c r="D678" s="71">
        <f t="shared" si="10"/>
        <v>1.3885771867408359E-2</v>
      </c>
    </row>
    <row r="679" spans="1:4">
      <c r="A679" s="68">
        <v>43363</v>
      </c>
      <c r="B679" s="70">
        <v>11339.41</v>
      </c>
      <c r="C679" s="70">
        <v>11336.18</v>
      </c>
      <c r="D679" s="71">
        <f t="shared" si="10"/>
        <v>-2.8484727159516776E-4</v>
      </c>
    </row>
    <row r="680" spans="1:4">
      <c r="A680" s="68">
        <v>43364</v>
      </c>
      <c r="B680" s="70">
        <v>11336.18</v>
      </c>
      <c r="C680" s="70">
        <v>11755.58</v>
      </c>
      <c r="D680" s="71">
        <f t="shared" si="10"/>
        <v>3.6996589680121428E-2</v>
      </c>
    </row>
    <row r="681" spans="1:4">
      <c r="A681" s="68">
        <v>43367</v>
      </c>
      <c r="B681" s="70">
        <v>11755.58</v>
      </c>
      <c r="C681" s="70">
        <v>11755.58</v>
      </c>
      <c r="D681" s="71">
        <f t="shared" si="10"/>
        <v>0</v>
      </c>
    </row>
    <row r="682" spans="1:4">
      <c r="A682" s="68">
        <v>43368</v>
      </c>
      <c r="B682" s="70">
        <v>11755.58</v>
      </c>
      <c r="C682" s="70">
        <v>11608.44</v>
      </c>
      <c r="D682" s="71">
        <f t="shared" si="10"/>
        <v>-1.2516609133705003E-2</v>
      </c>
    </row>
    <row r="683" spans="1:4">
      <c r="A683" s="68">
        <v>43369</v>
      </c>
      <c r="B683" s="70">
        <v>11608.44</v>
      </c>
      <c r="C683" s="70">
        <v>11763.24</v>
      </c>
      <c r="D683" s="71">
        <f t="shared" si="10"/>
        <v>1.3335125133092651E-2</v>
      </c>
    </row>
    <row r="684" spans="1:4">
      <c r="A684" s="68">
        <v>43370</v>
      </c>
      <c r="B684" s="70">
        <v>11763.24</v>
      </c>
      <c r="C684" s="70">
        <v>11734.93</v>
      </c>
      <c r="D684" s="71">
        <f t="shared" si="10"/>
        <v>-2.4066498685735294E-3</v>
      </c>
    </row>
    <row r="685" spans="1:4">
      <c r="A685" s="68">
        <v>43371</v>
      </c>
      <c r="B685" s="70">
        <v>11734.93</v>
      </c>
      <c r="C685" s="70">
        <v>11873.28</v>
      </c>
      <c r="D685" s="71">
        <f t="shared" si="10"/>
        <v>1.1789588859925093E-2</v>
      </c>
    </row>
    <row r="686" spans="1:4">
      <c r="A686" s="77">
        <v>43381</v>
      </c>
      <c r="B686" s="41">
        <v>11873.28</v>
      </c>
      <c r="C686" s="70">
        <v>11302.58</v>
      </c>
      <c r="D686" s="71">
        <f t="shared" si="10"/>
        <v>-4.8065909335920698E-2</v>
      </c>
    </row>
    <row r="687" spans="1:4">
      <c r="A687" s="77">
        <v>43382</v>
      </c>
      <c r="B687" s="70">
        <v>11302.58</v>
      </c>
      <c r="C687" s="70">
        <v>11320.23</v>
      </c>
      <c r="D687" s="71">
        <f t="shared" si="10"/>
        <v>1.5615903625543215E-3</v>
      </c>
    </row>
    <row r="688" spans="1:4">
      <c r="A688" s="77">
        <v>43383</v>
      </c>
    </row>
    <row r="689" spans="1:1">
      <c r="A689" s="77">
        <v>43384</v>
      </c>
    </row>
    <row r="690" spans="1:1">
      <c r="A690" s="77">
        <v>43385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93"/>
  <sheetViews>
    <sheetView tabSelected="1" zoomScale="115" zoomScaleNormal="115" workbookViewId="0">
      <pane xSplit="2" ySplit="6" topLeftCell="C582" activePane="bottomRight" state="frozen"/>
      <selection pane="topRight" activeCell="C1" sqref="C1"/>
      <selection pane="bottomLeft" activeCell="A3" sqref="A3"/>
      <selection pane="bottomRight" activeCell="D591" sqref="D591"/>
    </sheetView>
  </sheetViews>
  <sheetFormatPr defaultRowHeight="14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81</v>
      </c>
      <c r="BK5" s="52"/>
    </row>
    <row r="6" spans="1:284">
      <c r="B6" t="s">
        <v>66</v>
      </c>
      <c r="C6" t="s">
        <v>249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245</v>
      </c>
      <c r="M6" t="s">
        <v>244</v>
      </c>
      <c r="N6" t="s">
        <v>243</v>
      </c>
      <c r="O6" t="s">
        <v>242</v>
      </c>
      <c r="P6" t="s">
        <v>246</v>
      </c>
      <c r="Q6" t="s">
        <v>247</v>
      </c>
      <c r="R6" t="s">
        <v>248</v>
      </c>
      <c r="S6" t="s">
        <v>117</v>
      </c>
      <c r="T6" t="s">
        <v>118</v>
      </c>
      <c r="U6" t="s">
        <v>56</v>
      </c>
      <c r="V6" t="s">
        <v>57</v>
      </c>
      <c r="W6" t="s">
        <v>86</v>
      </c>
      <c r="X6" t="s">
        <v>78</v>
      </c>
      <c r="Y6" t="s">
        <v>79</v>
      </c>
      <c r="Z6" t="s">
        <v>83</v>
      </c>
      <c r="AA6" t="s">
        <v>63</v>
      </c>
      <c r="AB6" t="s">
        <v>84</v>
      </c>
      <c r="AC6" t="s">
        <v>85</v>
      </c>
      <c r="AD6" t="s">
        <v>95</v>
      </c>
      <c r="AE6" t="s">
        <v>96</v>
      </c>
      <c r="AF6" t="s">
        <v>97</v>
      </c>
      <c r="AG6" t="s">
        <v>98</v>
      </c>
      <c r="AH6" t="s">
        <v>54</v>
      </c>
      <c r="AI6" t="s">
        <v>50</v>
      </c>
      <c r="AJ6" t="s">
        <v>55</v>
      </c>
      <c r="AK6" t="s">
        <v>51</v>
      </c>
      <c r="AL6" t="s">
        <v>73</v>
      </c>
      <c r="AM6" t="s">
        <v>74</v>
      </c>
      <c r="AN6" t="s">
        <v>64</v>
      </c>
      <c r="AO6" t="s">
        <v>76</v>
      </c>
      <c r="AP6" t="s">
        <v>75</v>
      </c>
      <c r="AQ6" t="s">
        <v>72</v>
      </c>
      <c r="AR6" t="s">
        <v>52</v>
      </c>
      <c r="AS6" t="s">
        <v>67</v>
      </c>
      <c r="AT6" t="s">
        <v>58</v>
      </c>
      <c r="AU6" t="s">
        <v>77</v>
      </c>
      <c r="AV6" t="s">
        <v>213</v>
      </c>
      <c r="AW6" t="s">
        <v>65</v>
      </c>
      <c r="AX6" t="s">
        <v>798</v>
      </c>
      <c r="AY6" t="s">
        <v>69</v>
      </c>
      <c r="AZ6" t="s">
        <v>68</v>
      </c>
      <c r="BA6" t="s">
        <v>92</v>
      </c>
      <c r="BB6" t="s">
        <v>93</v>
      </c>
      <c r="BC6" t="s">
        <v>94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82</v>
      </c>
      <c r="BK6" s="50" t="s">
        <v>187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>IF(AVERAGE(N165)&lt;S165,"熊",IF(AVERAGE(N165)&gt;S165,"牛",""))</f>
        <v>牛</v>
      </c>
      <c r="U166">
        <f>MAX(H166,O166)</f>
        <v>3172.03</v>
      </c>
      <c r="V166">
        <f>MIN(I166,P166)</f>
        <v>3153.02</v>
      </c>
      <c r="W166" s="40">
        <f>LN(U166/V166)</f>
        <v>6.0110377751912379E-3</v>
      </c>
      <c r="X166">
        <f>IF(U166=H166,J166,Q166)</f>
        <v>1007</v>
      </c>
      <c r="Y166">
        <f>IF(V166=I166,K166,R166)</f>
        <v>1338</v>
      </c>
      <c r="Z166" s="25">
        <f>(U166-V166)/(C166)</f>
        <v>6.008654232134516E-3</v>
      </c>
      <c r="AA166" s="25">
        <f>LN(C166/N165)</f>
        <v>2.991412609500995E-3</v>
      </c>
      <c r="AB166" s="25">
        <f>LN(N166/U166)</f>
        <v>-5.5988196235113507E-3</v>
      </c>
      <c r="AC166" s="25">
        <f>LN(N166/V166)</f>
        <v>4.1221815167987054E-4</v>
      </c>
      <c r="AD166" s="25">
        <f>LN(U166/C166)</f>
        <v>2.6074070140103055E-3</v>
      </c>
      <c r="AE166" s="25">
        <f>LN(V166/C166)</f>
        <v>-3.4036307611810665E-3</v>
      </c>
      <c r="AF166" s="25">
        <f>LN(N166/C166)</f>
        <v>-2.9914126095010717E-3</v>
      </c>
      <c r="AG166" s="25">
        <f>LN(N166/N165)</f>
        <v>0</v>
      </c>
      <c r="AH166" s="25">
        <f>LN(D166/C166)</f>
        <v>-2.4973327667629828E-4</v>
      </c>
      <c r="AI166" s="25">
        <f>LN(E166/C166)</f>
        <v>2.7495058173561583E-4</v>
      </c>
      <c r="AJ166" s="25">
        <f>LN(F166/C166)</f>
        <v>9.5725984591527263E-4</v>
      </c>
      <c r="AK166" s="25">
        <f>+LN(G166/C166)</f>
        <v>-6.323571004675548E-4</v>
      </c>
      <c r="AL166" s="25">
        <f>LN(H166/I166)</f>
        <v>4.0972464913333253E-3</v>
      </c>
      <c r="AM166" s="25">
        <f>LN(O166/P166)</f>
        <v>3.3815050142387065E-3</v>
      </c>
      <c r="AN166" s="25">
        <f>LN(L166/G166)</f>
        <v>0</v>
      </c>
      <c r="AO166" s="40">
        <f>(C166-I166)/(H166-I166)</f>
        <v>0.36314572089436731</v>
      </c>
      <c r="AP166" s="40">
        <f>(N165-I166)/(H166-I166)</f>
        <v>-0.36545875096373853</v>
      </c>
      <c r="AQ166" s="25">
        <f>LN(M166/L166)</f>
        <v>-7.6568713083523428E-4</v>
      </c>
      <c r="AR166" s="25">
        <f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>AV165</f>
        <v>6.8385060494485381E-2</v>
      </c>
      <c r="BB166" s="25">
        <f t="shared" si="135"/>
        <v>-2.3590555090335532E-3</v>
      </c>
      <c r="BC166" s="25">
        <f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407</v>
      </c>
    </row>
    <row r="167" spans="1:63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49">AVERAGE($N148:$N167)</f>
        <v>3130.6984999999995</v>
      </c>
      <c r="T168" t="str">
        <f t="shared" ref="T168:T199" si="150">IF(AVERAGE(N167)&lt;S167,"熊",IF(AVERAGE(N167)&gt;S167,"牛",""))</f>
        <v>牛</v>
      </c>
      <c r="U168">
        <f t="shared" ref="U168:U199" si="151">MAX(H168,O168)</f>
        <v>3167.01</v>
      </c>
      <c r="V168">
        <f t="shared" ref="V168:V199" si="152">MIN(I168,P168)</f>
        <v>3136.65</v>
      </c>
      <c r="W168" s="40">
        <f t="shared" si="148"/>
        <v>9.6325736950981459E-3</v>
      </c>
      <c r="X168">
        <f t="shared" ref="X168:X199" si="153">IF(U168=H168,J168,Q168)</f>
        <v>958</v>
      </c>
      <c r="Y168">
        <f t="shared" ref="Y168:Y199" si="154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49"/>
        <v>3129.7839999999997</v>
      </c>
      <c r="T169" t="str">
        <f t="shared" si="150"/>
        <v>牛</v>
      </c>
      <c r="U169">
        <f t="shared" si="151"/>
        <v>3144.81</v>
      </c>
      <c r="V169">
        <f t="shared" si="152"/>
        <v>3116.09</v>
      </c>
      <c r="W169" s="40">
        <f t="shared" si="148"/>
        <v>9.1744641979531142E-3</v>
      </c>
      <c r="X169">
        <f t="shared" si="153"/>
        <v>1303</v>
      </c>
      <c r="Y169">
        <f t="shared" si="154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49"/>
        <v>3128.7214999999997</v>
      </c>
      <c r="T170" t="str">
        <f t="shared" si="150"/>
        <v>熊</v>
      </c>
      <c r="U170">
        <f t="shared" si="151"/>
        <v>3130.51</v>
      </c>
      <c r="V170">
        <f t="shared" si="152"/>
        <v>3102.52</v>
      </c>
      <c r="W170" s="40">
        <f t="shared" si="148"/>
        <v>8.9812460859917207E-3</v>
      </c>
      <c r="X170">
        <f t="shared" si="153"/>
        <v>1113</v>
      </c>
      <c r="Y170">
        <f t="shared" si="154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49"/>
        <v>3128.4754999999996</v>
      </c>
      <c r="T171" t="str">
        <f t="shared" si="150"/>
        <v>熊</v>
      </c>
      <c r="U171">
        <f t="shared" si="151"/>
        <v>3105.13</v>
      </c>
      <c r="V171">
        <f t="shared" si="152"/>
        <v>3044.35</v>
      </c>
      <c r="W171" s="40">
        <f t="shared" si="148"/>
        <v>1.9768168785109223E-2</v>
      </c>
      <c r="X171">
        <f t="shared" si="153"/>
        <v>1459</v>
      </c>
      <c r="Y171">
        <f t="shared" si="154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49"/>
        <v>3127.4974999999995</v>
      </c>
      <c r="T172" t="str">
        <f t="shared" si="150"/>
        <v>熊</v>
      </c>
      <c r="U172">
        <f t="shared" si="151"/>
        <v>3108.76</v>
      </c>
      <c r="V172">
        <f t="shared" si="152"/>
        <v>3072.33</v>
      </c>
      <c r="W172" s="40">
        <f t="shared" si="148"/>
        <v>1.17877014661749E-2</v>
      </c>
      <c r="X172">
        <f t="shared" si="153"/>
        <v>1500</v>
      </c>
      <c r="Y172">
        <f t="shared" si="154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49"/>
        <v>3127.0314999999996</v>
      </c>
      <c r="T173" t="str">
        <f t="shared" si="150"/>
        <v>熊</v>
      </c>
      <c r="U173">
        <f t="shared" si="151"/>
        <v>3123.64</v>
      </c>
      <c r="V173">
        <f t="shared" si="152"/>
        <v>3098.61</v>
      </c>
      <c r="W173" s="40">
        <f t="shared" si="148"/>
        <v>8.0453646225877497E-3</v>
      </c>
      <c r="X173">
        <f t="shared" si="153"/>
        <v>1333</v>
      </c>
      <c r="Y173">
        <f t="shared" si="154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49"/>
        <v>3127.538</v>
      </c>
      <c r="T174" t="str">
        <f t="shared" si="150"/>
        <v>熊</v>
      </c>
      <c r="U174">
        <f t="shared" si="151"/>
        <v>3115.69</v>
      </c>
      <c r="V174">
        <f t="shared" si="152"/>
        <v>3094</v>
      </c>
      <c r="W174" s="40">
        <f t="shared" si="148"/>
        <v>6.9858843873342727E-3</v>
      </c>
      <c r="X174">
        <f t="shared" si="153"/>
        <v>1015</v>
      </c>
      <c r="Y174">
        <f t="shared" si="154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49"/>
        <v>3125.7310000000002</v>
      </c>
      <c r="T175" t="str">
        <f t="shared" si="150"/>
        <v>熊</v>
      </c>
      <c r="U175">
        <f t="shared" si="151"/>
        <v>3125.5</v>
      </c>
      <c r="V175">
        <f t="shared" si="152"/>
        <v>3095.37</v>
      </c>
      <c r="W175" s="40">
        <f t="shared" si="148"/>
        <v>9.6868237409102886E-3</v>
      </c>
      <c r="X175">
        <f t="shared" si="153"/>
        <v>1355</v>
      </c>
      <c r="Y175">
        <f t="shared" si="154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55">AV174</f>
        <v>0.33609958506223814</v>
      </c>
      <c r="BB175" s="25">
        <f t="shared" si="135"/>
        <v>-3.2353475956264166E-3</v>
      </c>
      <c r="BC175" s="25">
        <f t="shared" ref="BC175:BC206" si="156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49"/>
        <v>3124.9095000000002</v>
      </c>
      <c r="T176" t="str">
        <f t="shared" si="150"/>
        <v>熊</v>
      </c>
      <c r="U176">
        <f t="shared" si="151"/>
        <v>3145.65</v>
      </c>
      <c r="V176">
        <f t="shared" si="152"/>
        <v>3125.42</v>
      </c>
      <c r="W176" s="40">
        <f t="shared" si="148"/>
        <v>6.4518719056070031E-3</v>
      </c>
      <c r="X176">
        <f t="shared" si="153"/>
        <v>1046</v>
      </c>
      <c r="Y176">
        <f t="shared" si="154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55"/>
        <v>0.92134085628941642</v>
      </c>
      <c r="BB176" s="25">
        <f t="shared" si="135"/>
        <v>1.3809789200386279E-3</v>
      </c>
      <c r="BC176" s="25">
        <f t="shared" si="156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49"/>
        <v>3126.2404999999999</v>
      </c>
      <c r="T177" t="str">
        <f t="shared" si="150"/>
        <v>牛</v>
      </c>
      <c r="U177">
        <f t="shared" si="151"/>
        <v>3149.4666999999999</v>
      </c>
      <c r="V177">
        <f t="shared" si="152"/>
        <v>3131.2921999999999</v>
      </c>
      <c r="W177" s="40">
        <f t="shared" si="148"/>
        <v>5.7873741109772045E-3</v>
      </c>
      <c r="X177">
        <f t="shared" si="153"/>
        <v>1436</v>
      </c>
      <c r="Y177">
        <f t="shared" si="154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55"/>
        <v>0.56104794859119622</v>
      </c>
      <c r="BB177" s="25">
        <f t="shared" si="135"/>
        <v>9.4728237531598578E-4</v>
      </c>
      <c r="BC177" s="25">
        <f t="shared" si="156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49"/>
        <v>3127.2666549999999</v>
      </c>
      <c r="T178" t="str">
        <f t="shared" si="150"/>
        <v>牛</v>
      </c>
      <c r="U178">
        <f t="shared" si="151"/>
        <v>3151.4713000000002</v>
      </c>
      <c r="V178">
        <f t="shared" si="152"/>
        <v>3133.2878000000001</v>
      </c>
      <c r="W178" s="40">
        <f t="shared" si="148"/>
        <v>5.7865545676434637E-3</v>
      </c>
      <c r="X178">
        <f t="shared" si="153"/>
        <v>1112</v>
      </c>
      <c r="Y178">
        <f t="shared" si="154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55"/>
        <v>0.64931084761617275</v>
      </c>
      <c r="BB178" s="25">
        <f t="shared" si="135"/>
        <v>6.252484998309426E-4</v>
      </c>
      <c r="BC178" s="25">
        <f t="shared" si="156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49"/>
        <v>3129.0052399999995</v>
      </c>
      <c r="T179" t="str">
        <f t="shared" si="150"/>
        <v>牛</v>
      </c>
      <c r="U179">
        <f t="shared" si="151"/>
        <v>3162.8987999999999</v>
      </c>
      <c r="V179">
        <f t="shared" si="152"/>
        <v>3148.9780000000001</v>
      </c>
      <c r="W179" s="40">
        <f t="shared" si="148"/>
        <v>4.4109931205398691E-3</v>
      </c>
      <c r="X179">
        <f t="shared" si="153"/>
        <v>1019</v>
      </c>
      <c r="Y179">
        <f t="shared" si="154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55"/>
        <v>0.88783237550526284</v>
      </c>
      <c r="BB179" s="25">
        <f t="shared" si="135"/>
        <v>-6.4422246220834182E-5</v>
      </c>
      <c r="BC179" s="25">
        <f t="shared" si="156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49"/>
        <v>3131.8380999999999</v>
      </c>
      <c r="T180" t="str">
        <f t="shared" si="150"/>
        <v>牛</v>
      </c>
      <c r="U180">
        <f t="shared" si="151"/>
        <v>3162.61</v>
      </c>
      <c r="V180">
        <f t="shared" si="152"/>
        <v>3136.01</v>
      </c>
      <c r="W180" s="40">
        <f t="shared" si="148"/>
        <v>8.4463447988457774E-3</v>
      </c>
      <c r="X180">
        <f t="shared" si="153"/>
        <v>931</v>
      </c>
      <c r="Y180">
        <f t="shared" si="154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55"/>
        <v>0.71254525601976249</v>
      </c>
      <c r="BB180" s="25">
        <f t="shared" si="135"/>
        <v>1.5298042941140214E-3</v>
      </c>
      <c r="BC180" s="25">
        <f t="shared" si="156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49"/>
        <v>3134.0415999999996</v>
      </c>
      <c r="T181" t="str">
        <f t="shared" si="150"/>
        <v>牛</v>
      </c>
      <c r="U181">
        <f t="shared" si="151"/>
        <v>3158.64</v>
      </c>
      <c r="V181">
        <f t="shared" si="152"/>
        <v>3135.38</v>
      </c>
      <c r="W181" s="40">
        <f t="shared" si="148"/>
        <v>7.3911763515402962E-3</v>
      </c>
      <c r="X181">
        <f t="shared" si="153"/>
        <v>1120</v>
      </c>
      <c r="Y181">
        <f t="shared" si="154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55"/>
        <v>0.15639097744360408</v>
      </c>
      <c r="BB181" s="25">
        <f t="shared" si="135"/>
        <v>-6.1761018664131589E-4</v>
      </c>
      <c r="BC181" s="25">
        <f t="shared" si="156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49"/>
        <v>3136.7085999999999</v>
      </c>
      <c r="T182" t="str">
        <f t="shared" si="150"/>
        <v>牛</v>
      </c>
      <c r="U182">
        <f t="shared" si="151"/>
        <v>3159.3281000000002</v>
      </c>
      <c r="V182">
        <f t="shared" si="152"/>
        <v>3140.2618000000002</v>
      </c>
      <c r="W182" s="40">
        <f t="shared" si="148"/>
        <v>6.0532061675338603E-3</v>
      </c>
      <c r="X182">
        <f t="shared" si="153"/>
        <v>1013</v>
      </c>
      <c r="Y182">
        <f t="shared" si="154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55"/>
        <v>0.9286328460877098</v>
      </c>
      <c r="BB182" s="25">
        <f t="shared" si="135"/>
        <v>1.0807299940258747E-3</v>
      </c>
      <c r="BC182" s="25">
        <f t="shared" si="156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49"/>
        <v>3137.5951799999998</v>
      </c>
      <c r="T183" t="str">
        <f t="shared" si="150"/>
        <v>牛</v>
      </c>
      <c r="U183">
        <f t="shared" si="151"/>
        <v>3167.4465</v>
      </c>
      <c r="V183">
        <f t="shared" si="152"/>
        <v>3132.2055999999998</v>
      </c>
      <c r="W183" s="40">
        <f t="shared" si="148"/>
        <v>1.1188321849165087E-2</v>
      </c>
      <c r="X183">
        <f t="shared" si="153"/>
        <v>1500</v>
      </c>
      <c r="Y183">
        <f t="shared" si="154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55"/>
        <v>0.70227574306498664</v>
      </c>
      <c r="BB183" s="25">
        <f t="shared" si="135"/>
        <v>2.2814508643583991E-3</v>
      </c>
      <c r="BC183" s="25">
        <f t="shared" si="156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49"/>
        <v>3138.0279899999996</v>
      </c>
      <c r="T184" t="str">
        <f t="shared" si="150"/>
        <v>牛</v>
      </c>
      <c r="U184">
        <f t="shared" si="151"/>
        <v>3186.74</v>
      </c>
      <c r="V184">
        <f t="shared" si="152"/>
        <v>3162.57</v>
      </c>
      <c r="W184" s="40">
        <f t="shared" si="148"/>
        <v>7.6134624866881885E-3</v>
      </c>
      <c r="X184">
        <f t="shared" si="153"/>
        <v>1017</v>
      </c>
      <c r="Y184">
        <f t="shared" si="154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55"/>
        <v>0.99999148716405795</v>
      </c>
      <c r="BB184" s="25">
        <f t="shared" si="135"/>
        <v>7.7311866028485238E-3</v>
      </c>
      <c r="BC184" s="25">
        <f t="shared" si="156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49"/>
        <v>3138.91599</v>
      </c>
      <c r="T185" t="str">
        <f t="shared" si="150"/>
        <v>牛</v>
      </c>
      <c r="U185">
        <f t="shared" si="151"/>
        <v>3204.94</v>
      </c>
      <c r="V185">
        <f t="shared" si="152"/>
        <v>3183.01</v>
      </c>
      <c r="W185" s="40">
        <f t="shared" si="148"/>
        <v>6.8660794633179931E-3</v>
      </c>
      <c r="X185">
        <f t="shared" si="153"/>
        <v>1329</v>
      </c>
      <c r="Y185">
        <f t="shared" si="154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55"/>
        <v>0.85229623500207841</v>
      </c>
      <c r="BB185" s="25">
        <f t="shared" si="135"/>
        <v>8.5485939312674982E-4</v>
      </c>
      <c r="BC185" s="25">
        <f t="shared" si="156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188</v>
      </c>
    </row>
    <row r="186" spans="1:63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49"/>
        <v>3141.0349899999997</v>
      </c>
      <c r="T186" t="str">
        <f t="shared" si="150"/>
        <v>牛</v>
      </c>
      <c r="U186">
        <f t="shared" si="151"/>
        <v>3219.37</v>
      </c>
      <c r="V186">
        <f t="shared" si="152"/>
        <v>3198.99</v>
      </c>
      <c r="W186" s="40">
        <f t="shared" si="148"/>
        <v>6.3505532543932288E-3</v>
      </c>
      <c r="X186">
        <f t="shared" si="153"/>
        <v>1312</v>
      </c>
      <c r="Y186">
        <f t="shared" si="154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55"/>
        <v>0.62425900592793904</v>
      </c>
      <c r="BB186" s="25">
        <f t="shared" si="135"/>
        <v>-3.5029994790950782E-4</v>
      </c>
      <c r="BC186" s="25">
        <f t="shared" si="156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49"/>
        <v>3144.1604899999998</v>
      </c>
      <c r="T187" t="str">
        <f t="shared" si="150"/>
        <v>牛</v>
      </c>
      <c r="U187">
        <f t="shared" si="151"/>
        <v>3219.4</v>
      </c>
      <c r="V187">
        <f t="shared" si="152"/>
        <v>3205.4</v>
      </c>
      <c r="W187" s="40">
        <f t="shared" si="148"/>
        <v>4.3581192126539575E-3</v>
      </c>
      <c r="X187">
        <f t="shared" si="153"/>
        <v>1434</v>
      </c>
      <c r="Y187">
        <f t="shared" si="154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55"/>
        <v>0.87536800785083657</v>
      </c>
      <c r="BB187" s="25">
        <f t="shared" si="135"/>
        <v>-4.8793905770255612E-4</v>
      </c>
      <c r="BC187" s="25">
        <f t="shared" si="156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189</v>
      </c>
    </row>
    <row r="188" spans="1:63" ht="98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49"/>
        <v>3146.9729899999998</v>
      </c>
      <c r="T188" t="str">
        <f t="shared" si="150"/>
        <v>牛</v>
      </c>
      <c r="U188">
        <f t="shared" si="151"/>
        <v>3235.76</v>
      </c>
      <c r="V188">
        <f t="shared" si="152"/>
        <v>3206.74</v>
      </c>
      <c r="W188" s="40">
        <f t="shared" si="148"/>
        <v>9.00898603836775E-3</v>
      </c>
      <c r="X188">
        <f t="shared" si="153"/>
        <v>1317</v>
      </c>
      <c r="Y188">
        <f t="shared" si="154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55"/>
        <v>0.89428571428571302</v>
      </c>
      <c r="BB188" s="25">
        <f t="shared" si="135"/>
        <v>1.5985821433406474E-3</v>
      </c>
      <c r="BC188" s="25">
        <f t="shared" si="156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194</v>
      </c>
    </row>
    <row r="189" spans="1:63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49"/>
        <v>3150.78449</v>
      </c>
      <c r="T189" t="str">
        <f t="shared" si="150"/>
        <v>牛</v>
      </c>
      <c r="U189">
        <f t="shared" si="151"/>
        <v>3230.2754</v>
      </c>
      <c r="V189">
        <f t="shared" si="152"/>
        <v>3207.9083000000001</v>
      </c>
      <c r="W189" s="40">
        <f t="shared" si="148"/>
        <v>6.9482919500782553E-3</v>
      </c>
      <c r="X189">
        <f t="shared" si="153"/>
        <v>1336</v>
      </c>
      <c r="Y189">
        <f t="shared" si="154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55"/>
        <v>0.21502412129566309</v>
      </c>
      <c r="BB189" s="25">
        <f t="shared" si="135"/>
        <v>-5.6114013698337463E-3</v>
      </c>
      <c r="BC189" s="25">
        <f t="shared" si="156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49"/>
        <v>3156.2621300000001</v>
      </c>
      <c r="T190" t="str">
        <f t="shared" si="150"/>
        <v>牛</v>
      </c>
      <c r="U190">
        <f t="shared" si="151"/>
        <v>3238.0789</v>
      </c>
      <c r="V190">
        <f t="shared" si="152"/>
        <v>3199.6325999999999</v>
      </c>
      <c r="W190" s="40">
        <f t="shared" si="148"/>
        <v>1.1944231137498066E-2</v>
      </c>
      <c r="X190">
        <f t="shared" si="153"/>
        <v>1025</v>
      </c>
      <c r="Y190">
        <f t="shared" si="154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55"/>
        <v>0.93550348502935732</v>
      </c>
      <c r="BB190" s="25">
        <f t="shared" si="135"/>
        <v>2.9807767986804938E-3</v>
      </c>
      <c r="BC190" s="25">
        <f t="shared" si="156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49"/>
        <v>3160.7341000000001</v>
      </c>
      <c r="T191" t="str">
        <f t="shared" si="150"/>
        <v>牛</v>
      </c>
      <c r="U191">
        <f t="shared" si="151"/>
        <v>3241.45</v>
      </c>
      <c r="V191">
        <f t="shared" si="152"/>
        <v>3198.96</v>
      </c>
      <c r="W191" s="40">
        <f t="shared" si="148"/>
        <v>1.3195003574630623E-2</v>
      </c>
      <c r="X191">
        <f t="shared" si="153"/>
        <v>1459</v>
      </c>
      <c r="Y191">
        <f t="shared" si="154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55"/>
        <v>6.6763251600285414E-2</v>
      </c>
      <c r="BB191" s="25">
        <f t="shared" si="135"/>
        <v>-3.8713618564422039E-3</v>
      </c>
      <c r="BC191" s="25">
        <f t="shared" si="156"/>
        <v>-7.9341847410596203E-3</v>
      </c>
      <c r="BD191" s="39">
        <f t="shared" si="130"/>
        <v>1</v>
      </c>
      <c r="BE191" t="str">
        <f t="shared" ref="BE191:BE222" si="157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49"/>
        <v>3167.5610999999999</v>
      </c>
      <c r="T192" t="str">
        <f t="shared" si="150"/>
        <v>牛</v>
      </c>
      <c r="U192">
        <f t="shared" si="151"/>
        <v>3254.3004999999998</v>
      </c>
      <c r="V192">
        <f t="shared" si="152"/>
        <v>3240.17</v>
      </c>
      <c r="W192" s="40">
        <f t="shared" si="148"/>
        <v>4.35155484899235E-3</v>
      </c>
      <c r="X192">
        <f t="shared" si="153"/>
        <v>1008</v>
      </c>
      <c r="Y192">
        <f t="shared" si="154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55"/>
        <v>0.96493292539421538</v>
      </c>
      <c r="BB192" s="25">
        <f t="shared" si="135"/>
        <v>3.3482329408378504E-3</v>
      </c>
      <c r="BC192" s="25">
        <f t="shared" si="156"/>
        <v>1.2735227067281753E-2</v>
      </c>
      <c r="BD192" s="39">
        <f t="shared" si="130"/>
        <v>0</v>
      </c>
      <c r="BE192">
        <f t="shared" si="157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49"/>
        <v>3174.7635049999999</v>
      </c>
      <c r="T193" t="str">
        <f t="shared" si="150"/>
        <v>牛</v>
      </c>
      <c r="U193">
        <f t="shared" si="151"/>
        <v>3261.21</v>
      </c>
      <c r="V193">
        <f t="shared" si="152"/>
        <v>3244.09</v>
      </c>
      <c r="W193" s="40">
        <f t="shared" ref="W193:W224" si="158">LN(U193/V193)</f>
        <v>5.2634127630276188E-3</v>
      </c>
      <c r="X193">
        <f t="shared" si="153"/>
        <v>1459</v>
      </c>
      <c r="Y193">
        <f t="shared" si="154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55"/>
        <v>0.89438448745623578</v>
      </c>
      <c r="BB193" s="25">
        <f t="shared" si="135"/>
        <v>1.3551938782475547E-3</v>
      </c>
      <c r="BC193" s="25">
        <f t="shared" si="156"/>
        <v>3.2595717745898542E-3</v>
      </c>
      <c r="BD193" s="39">
        <f t="shared" si="130"/>
        <v>0</v>
      </c>
      <c r="BE193" t="str">
        <f t="shared" si="157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49"/>
        <v>3182.1735049999997</v>
      </c>
      <c r="T194" t="str">
        <f t="shared" si="150"/>
        <v>牛</v>
      </c>
      <c r="U194">
        <f t="shared" si="151"/>
        <v>3264.0736999999999</v>
      </c>
      <c r="V194">
        <f t="shared" si="152"/>
        <v>3236.4247</v>
      </c>
      <c r="W194" s="40">
        <f t="shared" si="158"/>
        <v>8.5067836446624003E-3</v>
      </c>
      <c r="X194">
        <f t="shared" si="153"/>
        <v>941</v>
      </c>
      <c r="Y194">
        <f t="shared" si="154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55"/>
        <v>1</v>
      </c>
      <c r="BB194" s="25">
        <f t="shared" si="135"/>
        <v>3.8156728322374786E-3</v>
      </c>
      <c r="BC194" s="25">
        <f t="shared" si="156"/>
        <v>2.6159458569066534E-3</v>
      </c>
      <c r="BD194" s="39">
        <f t="shared" si="130"/>
        <v>0</v>
      </c>
      <c r="BE194" t="str">
        <f t="shared" si="157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49"/>
        <v>3189.6500649999994</v>
      </c>
      <c r="T195" t="str">
        <f t="shared" si="150"/>
        <v>牛</v>
      </c>
      <c r="U195">
        <f t="shared" si="151"/>
        <v>3253.9555999999998</v>
      </c>
      <c r="V195">
        <f t="shared" si="152"/>
        <v>3233.5524999999998</v>
      </c>
      <c r="W195" s="40">
        <f t="shared" si="158"/>
        <v>6.2899859096422423E-3</v>
      </c>
      <c r="X195">
        <f t="shared" si="153"/>
        <v>1425</v>
      </c>
      <c r="Y195">
        <f t="shared" si="154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55"/>
        <v>0.52068790914680063</v>
      </c>
      <c r="BB195" s="25">
        <f t="shared" si="135"/>
        <v>7.5030728050811053E-4</v>
      </c>
      <c r="BC195" s="25">
        <f t="shared" si="156"/>
        <v>-2.4611769384953485E-3</v>
      </c>
      <c r="BD195" s="39">
        <f t="shared" si="130"/>
        <v>0</v>
      </c>
      <c r="BE195" t="str">
        <f t="shared" si="157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204</v>
      </c>
    </row>
    <row r="196" spans="1:63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49"/>
        <v>3196.1282899999997</v>
      </c>
      <c r="T196" t="str">
        <f t="shared" si="150"/>
        <v>牛</v>
      </c>
      <c r="U196">
        <f t="shared" si="151"/>
        <v>3251.4737</v>
      </c>
      <c r="V196">
        <f t="shared" si="152"/>
        <v>3224.1453999999999</v>
      </c>
      <c r="W196" s="40">
        <f t="shared" si="158"/>
        <v>8.4404168368284876E-3</v>
      </c>
      <c r="X196">
        <f t="shared" si="153"/>
        <v>950</v>
      </c>
      <c r="Y196">
        <f t="shared" si="154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55"/>
        <v>0.93819076512884247</v>
      </c>
      <c r="BB196" s="25">
        <f t="shared" si="135"/>
        <v>3.2577117787709713E-3</v>
      </c>
      <c r="BC196" s="25">
        <f t="shared" si="156"/>
        <v>2.0516347138652491E-3</v>
      </c>
      <c r="BD196" s="39">
        <f t="shared" si="130"/>
        <v>0</v>
      </c>
      <c r="BE196" t="str">
        <f t="shared" si="157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49"/>
        <v>3200.7595499999998</v>
      </c>
      <c r="T197" t="str">
        <f t="shared" si="150"/>
        <v>牛</v>
      </c>
      <c r="U197">
        <f t="shared" si="151"/>
        <v>3242.6790000000001</v>
      </c>
      <c r="V197">
        <f t="shared" si="152"/>
        <v>3225.9688999999998</v>
      </c>
      <c r="W197" s="40">
        <f t="shared" si="158"/>
        <v>5.1665007674426859E-3</v>
      </c>
      <c r="X197">
        <f t="shared" si="153"/>
        <v>1500</v>
      </c>
      <c r="Y197">
        <f t="shared" si="154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55"/>
        <v>0.19210122839693747</v>
      </c>
      <c r="BB197" s="25">
        <f t="shared" si="135"/>
        <v>-4.7323047392392667E-3</v>
      </c>
      <c r="BC197" s="25">
        <f t="shared" si="156"/>
        <v>-6.1122443487997193E-3</v>
      </c>
      <c r="BD197" s="39">
        <f t="shared" si="130"/>
        <v>1</v>
      </c>
      <c r="BE197">
        <f t="shared" si="157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49"/>
        <v>3205.7045249999996</v>
      </c>
      <c r="T198" t="str">
        <f t="shared" si="150"/>
        <v>牛</v>
      </c>
      <c r="U198">
        <f t="shared" si="151"/>
        <v>3259.9515000000001</v>
      </c>
      <c r="V198">
        <f t="shared" si="152"/>
        <v>3238.0736000000002</v>
      </c>
      <c r="W198" s="40">
        <f t="shared" si="158"/>
        <v>6.73373288991922E-3</v>
      </c>
      <c r="X198">
        <f t="shared" si="153"/>
        <v>1111</v>
      </c>
      <c r="Y198">
        <f t="shared" si="154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55"/>
        <v>0.95892304654071259</v>
      </c>
      <c r="BB198" s="25">
        <f t="shared" si="135"/>
        <v>1.3117513023710959E-3</v>
      </c>
      <c r="BC198" s="25">
        <f t="shared" si="156"/>
        <v>4.9548015342652935E-3</v>
      </c>
      <c r="BD198" s="39">
        <f t="shared" si="130"/>
        <v>0</v>
      </c>
      <c r="BE198" t="str">
        <f t="shared" si="157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49"/>
        <v>3210.5988449999995</v>
      </c>
      <c r="T199" t="str">
        <f t="shared" si="150"/>
        <v>牛</v>
      </c>
      <c r="U199">
        <f t="shared" si="151"/>
        <v>3256.7449000000001</v>
      </c>
      <c r="V199">
        <f t="shared" si="152"/>
        <v>3228.6851000000001</v>
      </c>
      <c r="W199" s="40">
        <f t="shared" si="158"/>
        <v>8.6532350482147885E-3</v>
      </c>
      <c r="X199">
        <f t="shared" si="153"/>
        <v>946</v>
      </c>
      <c r="Y199">
        <f t="shared" si="154"/>
        <v>1452</v>
      </c>
      <c r="Z199" s="25">
        <f t="shared" ref="Z199:Z210" si="159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0">LN(N199/C199)</f>
        <v>-6.1931998662460947E-3</v>
      </c>
      <c r="AG199" s="25">
        <f t="shared" si="127"/>
        <v>-5.2081949933177954E-3</v>
      </c>
      <c r="AH199" s="25">
        <f t="shared" ref="AH199:AH210" si="161">LN(D199/C199)</f>
        <v>9.7232584518838609E-4</v>
      </c>
      <c r="AI199" s="25">
        <f t="shared" ref="AI199:AI210" si="162">LN(E199/C199)</f>
        <v>2.9689318360056293E-4</v>
      </c>
      <c r="AJ199" s="25">
        <f t="shared" ref="AJ199:AJ210" si="163">LN(F199/C199)</f>
        <v>-1.8186445886807015E-4</v>
      </c>
      <c r="AK199" s="25">
        <f t="shared" ref="AK199:AK210" si="164">+LN(G199/C199)</f>
        <v>-7.6937324161458994E-4</v>
      </c>
      <c r="AL199" s="25">
        <f t="shared" ref="AL199:AL210" si="165">LN(H199/I199)</f>
        <v>5.9891065793563096E-3</v>
      </c>
      <c r="AM199" s="25">
        <f t="shared" ref="AM199:AM210" si="166">LN(O199/P199)</f>
        <v>6.1491697354154363E-3</v>
      </c>
      <c r="AN199" s="25">
        <f t="shared" ref="AN199:AN210" si="167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68">LN(M199/L199)</f>
        <v>-5.2966310905117227E-4</v>
      </c>
      <c r="AR199" s="25">
        <f t="shared" ref="AR199:AR210" si="169">LN(N199/L199)</f>
        <v>-5.4238266246314764E-3</v>
      </c>
      <c r="AS199" s="25">
        <f t="shared" ref="AS199:AS262" si="170">LN(N199/C199)</f>
        <v>-6.1931998662460947E-3</v>
      </c>
      <c r="AT199" s="28">
        <f t="shared" ref="AT199:AT262" si="171">+(G199-I199)/(H199-I199)</f>
        <v>0.5512606251960368</v>
      </c>
      <c r="AU199" s="28">
        <f t="shared" ref="AU199:AU262" si="172">+(N199-P199)/(O199-P199)</f>
        <v>8.8591958784620672E-2</v>
      </c>
      <c r="AV199" s="40">
        <f t="shared" ref="AV199:AV262" si="173">+(N199-V199)/(U199-V199)</f>
        <v>6.2876428199766979E-2</v>
      </c>
      <c r="AW199" s="25">
        <f t="shared" ref="AW199:AW262" si="174">LN(N199/C199)</f>
        <v>-6.1931998662460947E-3</v>
      </c>
      <c r="AX199" s="28">
        <f t="shared" ref="AX199:AX262" si="175">(N199-L199)/(U199-V199)</f>
        <v>-0.62612705721352124</v>
      </c>
      <c r="AY199" s="25">
        <f t="shared" ref="AY199:AY262" si="176">LN(G199/I199)</f>
        <v>3.3059942714143797E-3</v>
      </c>
      <c r="AZ199" s="25">
        <f t="shared" ref="AZ199:AZ262" si="177">LN(N199/P199)</f>
        <v>5.4629611564136946E-4</v>
      </c>
      <c r="BA199" s="25">
        <f t="shared" si="155"/>
        <v>0.42254969626882877</v>
      </c>
      <c r="BB199" s="25">
        <f t="shared" si="135"/>
        <v>-2.1090243395801961E-3</v>
      </c>
      <c r="BC199" s="25">
        <f t="shared" si="156"/>
        <v>2.233718716098872E-3</v>
      </c>
      <c r="BD199" s="39">
        <f t="shared" si="130"/>
        <v>1</v>
      </c>
      <c r="BE199" t="str">
        <f t="shared" si="157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178">IF(MAX(BE199:BI199)=0,"",MAX(BE199:BI199)*AR199)</f>
        <v/>
      </c>
      <c r="BK199" s="50" t="s">
        <v>209</v>
      </c>
    </row>
    <row r="200" spans="1:63" ht="28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49"/>
        <v>3214.1764549999994</v>
      </c>
      <c r="T200" t="str">
        <f t="shared" ref="T200:T231" si="179">IF(AVERAGE(N199)&lt;S199,"熊",IF(AVERAGE(N199)&gt;S199,"牛",""))</f>
        <v>牛</v>
      </c>
      <c r="U200">
        <f t="shared" ref="U200:U231" si="180">MAX(H200,O200)</f>
        <v>3221.0304000000001</v>
      </c>
      <c r="V200">
        <f t="shared" ref="V200:V231" si="181">MIN(I200,P200)</f>
        <v>3206.6127000000001</v>
      </c>
      <c r="W200" s="40">
        <f t="shared" si="158"/>
        <v>4.4861620211790994E-3</v>
      </c>
      <c r="X200">
        <f t="shared" ref="X200:X231" si="182">IF(U200=H200,J200,Q200)</f>
        <v>1113</v>
      </c>
      <c r="Y200">
        <f t="shared" ref="Y200:Y231" si="183">IF(V200=I200,K200,R200)</f>
        <v>958</v>
      </c>
      <c r="Z200" s="25">
        <f t="shared" si="159"/>
        <v>4.47865665089225E-3</v>
      </c>
      <c r="AA200" s="25">
        <f t="shared" ref="AA200:AA210" si="184">LN(C200/N199)</f>
        <v>-3.4877889915826948E-3</v>
      </c>
      <c r="AB200" s="25">
        <f t="shared" ref="AB200:AB210" si="185">LN(N200/U200)</f>
        <v>-9.6366526868019522E-4</v>
      </c>
      <c r="AC200" s="25">
        <f t="shared" ref="AC200:AC210" si="186">LN(N200/V200)</f>
        <v>3.5224967524989772E-3</v>
      </c>
      <c r="AD200" s="25">
        <f t="shared" ref="AD200:AD210" si="187">LN(U200/C200)</f>
        <v>5.6783667543529727E-4</v>
      </c>
      <c r="AE200" s="25">
        <f t="shared" ref="AE200:AE210" si="188">LN(V200/C200)</f>
        <v>-3.9183253457437074E-3</v>
      </c>
      <c r="AF200" s="25">
        <f t="shared" si="160"/>
        <v>-3.9582859324484483E-4</v>
      </c>
      <c r="AG200" s="25">
        <f t="shared" ref="AG200:AG210" si="189">LN(N200/N199)</f>
        <v>-3.8836175848274922E-3</v>
      </c>
      <c r="AH200" s="25">
        <f t="shared" si="161"/>
        <v>-1.2218873783075865E-3</v>
      </c>
      <c r="AI200" s="25">
        <f t="shared" si="162"/>
        <v>-8.700038243744262E-4</v>
      </c>
      <c r="AJ200" s="25">
        <f t="shared" si="163"/>
        <v>-2.7740026433969267E-3</v>
      </c>
      <c r="AK200" s="25">
        <f t="shared" si="164"/>
        <v>-3.7973140751118535E-4</v>
      </c>
      <c r="AL200" s="25">
        <f t="shared" si="165"/>
        <v>4.4861620211790994E-3</v>
      </c>
      <c r="AM200" s="25">
        <f t="shared" si="166"/>
        <v>3.2247518835673765E-3</v>
      </c>
      <c r="AN200" s="25">
        <f t="shared" si="167"/>
        <v>0</v>
      </c>
      <c r="AO200" s="40">
        <f t="shared" ref="AO200:AO210" si="190">(C200-I200)/(H200-I200)</f>
        <v>0.87317672028131532</v>
      </c>
      <c r="AP200" s="40">
        <f t="shared" ref="AP200:AP210" si="191">(N199-I200)/(H200-I200)</f>
        <v>1.6532942147499179</v>
      </c>
      <c r="AQ200" s="25">
        <f t="shared" si="168"/>
        <v>-7.1673116719436791E-4</v>
      </c>
      <c r="AR200" s="25">
        <f t="shared" si="169"/>
        <v>-1.6097185733667814E-5</v>
      </c>
      <c r="AS200" s="25">
        <f t="shared" si="170"/>
        <v>-3.9582859324484483E-4</v>
      </c>
      <c r="AT200" s="28">
        <f t="shared" si="171"/>
        <v>0.78840591772611168</v>
      </c>
      <c r="AU200" s="28">
        <f t="shared" si="172"/>
        <v>0.8473382599803424</v>
      </c>
      <c r="AV200" s="40">
        <f t="shared" si="173"/>
        <v>0.78481311166136269</v>
      </c>
      <c r="AW200" s="25">
        <f t="shared" si="174"/>
        <v>-3.9582859324484483E-4</v>
      </c>
      <c r="AX200" s="28">
        <f t="shared" si="175"/>
        <v>-3.5928060647488973E-3</v>
      </c>
      <c r="AY200" s="25">
        <f t="shared" si="176"/>
        <v>3.5385939382324618E-3</v>
      </c>
      <c r="AZ200" s="25">
        <f t="shared" si="177"/>
        <v>2.7331277365981121E-3</v>
      </c>
      <c r="BA200" s="25">
        <f t="shared" si="155"/>
        <v>6.2876428199766979E-2</v>
      </c>
      <c r="BB200" s="25">
        <f t="shared" si="135"/>
        <v>-5.4238266246314764E-3</v>
      </c>
      <c r="BC200" s="25">
        <f t="shared" si="156"/>
        <v>-6.1931998662460947E-3</v>
      </c>
      <c r="BD200" s="39">
        <f t="shared" ref="BD200:BD263" si="192">IF(AR199&lt;0,1,0)</f>
        <v>1</v>
      </c>
      <c r="BE200" t="str">
        <f t="shared" si="157"/>
        <v/>
      </c>
      <c r="BF200" t="str">
        <f t="shared" ref="BF200:BF263" si="193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194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195">IF(B200=5,IF(AV199&lt;0.4,IF(AQ200&gt; -0.004,1,0),IF(AV199&lt;0.95,IF(AND(AO200&lt;0.85,AT200&lt;0.95,AQ200&gt;0,K200&lt;1115),0.5,0),0)),"")</f>
        <v>1</v>
      </c>
      <c r="BJ200" s="25">
        <f t="shared" si="178"/>
        <v>-1.6097185733667814E-5</v>
      </c>
      <c r="BK200" s="50" t="s">
        <v>210</v>
      </c>
    </row>
    <row r="201" spans="1:63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49"/>
        <v>3218.0643499999996</v>
      </c>
      <c r="T201" t="str">
        <f t="shared" si="179"/>
        <v>牛</v>
      </c>
      <c r="U201">
        <f t="shared" si="180"/>
        <v>3234.64</v>
      </c>
      <c r="V201">
        <f t="shared" si="181"/>
        <v>3215.35</v>
      </c>
      <c r="W201" s="40">
        <f t="shared" si="158"/>
        <v>5.9814224555881307E-3</v>
      </c>
      <c r="X201">
        <f t="shared" si="182"/>
        <v>1451</v>
      </c>
      <c r="Y201">
        <f t="shared" si="183"/>
        <v>934</v>
      </c>
      <c r="Z201" s="25">
        <f t="shared" si="159"/>
        <v>5.9956547820708365E-3</v>
      </c>
      <c r="AA201" s="25">
        <f t="shared" si="184"/>
        <v>-1.8582005912171057E-4</v>
      </c>
      <c r="AB201" s="25">
        <f t="shared" si="185"/>
        <v>-2.4116874198969041E-4</v>
      </c>
      <c r="AC201" s="25">
        <f t="shared" si="186"/>
        <v>5.7402537135983695E-3</v>
      </c>
      <c r="AD201" s="25">
        <f t="shared" si="187"/>
        <v>5.3658158771386693E-3</v>
      </c>
      <c r="AE201" s="25">
        <f t="shared" si="188"/>
        <v>-6.1560657844955181E-4</v>
      </c>
      <c r="AF201" s="25">
        <f t="shared" si="160"/>
        <v>5.1246471351489627E-3</v>
      </c>
      <c r="AG201" s="25">
        <f t="shared" si="189"/>
        <v>4.9388270760272832E-3</v>
      </c>
      <c r="AH201" s="25">
        <f t="shared" si="161"/>
        <v>3.7291053997643076E-4</v>
      </c>
      <c r="AI201" s="25">
        <f t="shared" si="162"/>
        <v>-1.9272494479955643E-4</v>
      </c>
      <c r="AJ201" s="25">
        <f t="shared" si="163"/>
        <v>8.5748643683812424E-4</v>
      </c>
      <c r="AK201" s="25">
        <f t="shared" si="164"/>
        <v>3.8157565500621287E-3</v>
      </c>
      <c r="AL201" s="25">
        <f t="shared" si="165"/>
        <v>5.848477650674525E-3</v>
      </c>
      <c r="AM201" s="25">
        <f t="shared" si="166"/>
        <v>3.3630548139242057E-3</v>
      </c>
      <c r="AN201" s="25">
        <f t="shared" si="167"/>
        <v>2.1052827193784296E-4</v>
      </c>
      <c r="AO201" s="40">
        <f t="shared" si="190"/>
        <v>0.10498409331919431</v>
      </c>
      <c r="AP201" s="40">
        <f t="shared" si="191"/>
        <v>0.13668610816544061</v>
      </c>
      <c r="AQ201" s="25">
        <f t="shared" si="168"/>
        <v>-3.0651910643516916E-4</v>
      </c>
      <c r="AR201" s="25">
        <f t="shared" si="169"/>
        <v>1.0983623131487266E-3</v>
      </c>
      <c r="AS201" s="25">
        <f t="shared" si="170"/>
        <v>5.1246471351489627E-3</v>
      </c>
      <c r="AT201" s="28">
        <f t="shared" si="171"/>
        <v>0.75715800636267783</v>
      </c>
      <c r="AU201" s="28">
        <f t="shared" si="172"/>
        <v>0.92817679558013177</v>
      </c>
      <c r="AV201" s="40">
        <f t="shared" si="173"/>
        <v>0.95956454121307688</v>
      </c>
      <c r="AW201" s="25">
        <f t="shared" si="174"/>
        <v>5.1246471351489627E-3</v>
      </c>
      <c r="AX201" s="28">
        <f t="shared" si="175"/>
        <v>0.18403317781234776</v>
      </c>
      <c r="AY201" s="25">
        <f t="shared" si="176"/>
        <v>4.4313631285116829E-3</v>
      </c>
      <c r="AZ201" s="25">
        <f t="shared" si="177"/>
        <v>3.1218860719344696E-3</v>
      </c>
      <c r="BA201" s="25">
        <f t="shared" si="155"/>
        <v>0.78481311166136269</v>
      </c>
      <c r="BB201" s="25">
        <f t="shared" ref="BB201:BB264" si="196">AR200</f>
        <v>-1.6097185733667814E-5</v>
      </c>
      <c r="BC201" s="25">
        <f t="shared" si="156"/>
        <v>-3.9582859324484483E-4</v>
      </c>
      <c r="BD201" s="39">
        <f t="shared" si="192"/>
        <v>1</v>
      </c>
      <c r="BE201" t="str">
        <f t="shared" si="157"/>
        <v/>
      </c>
      <c r="BF201" t="str">
        <f t="shared" si="193"/>
        <v/>
      </c>
      <c r="BG201" t="str">
        <f t="shared" si="194"/>
        <v/>
      </c>
      <c r="BH201" t="str">
        <f t="shared" ref="BH201:BH264" si="197">IF(B201=4,IF(AV200&lt;0.6,IF(AQ201&gt;=0,IF(K201&lt;1018,2,1),0),IF(AV200&gt;0.85,IF(AQ201&lt;=0,-0.5,0),0)),"")</f>
        <v/>
      </c>
      <c r="BI201" t="str">
        <f t="shared" si="195"/>
        <v/>
      </c>
      <c r="BJ201" s="25" t="str">
        <f t="shared" si="178"/>
        <v/>
      </c>
      <c r="BK201" s="50" t="s">
        <v>211</v>
      </c>
    </row>
    <row r="202" spans="1:63">
      <c r="A202" s="1">
        <f>+A201+1</f>
        <v>42801</v>
      </c>
      <c r="B202" s="41">
        <f t="shared" ref="B202:B214" si="198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49"/>
        <v>3221.9083499999992</v>
      </c>
      <c r="T202" t="str">
        <f t="shared" si="179"/>
        <v>牛</v>
      </c>
      <c r="U202">
        <f t="shared" si="180"/>
        <v>3242.66</v>
      </c>
      <c r="V202">
        <f t="shared" si="181"/>
        <v>3226.87</v>
      </c>
      <c r="W202" s="40">
        <f t="shared" si="158"/>
        <v>4.8813534686918481E-3</v>
      </c>
      <c r="X202">
        <f t="shared" si="182"/>
        <v>1459</v>
      </c>
      <c r="Y202">
        <f t="shared" si="183"/>
        <v>1119</v>
      </c>
      <c r="Z202" s="25">
        <f t="shared" si="159"/>
        <v>4.8842654887513307E-3</v>
      </c>
      <c r="AA202" s="25">
        <f t="shared" si="184"/>
        <v>-3.1855555429756758E-4</v>
      </c>
      <c r="AB202" s="25">
        <f t="shared" si="185"/>
        <v>-7.7100170121168255E-5</v>
      </c>
      <c r="AC202" s="25">
        <f t="shared" si="186"/>
        <v>4.8042532985707034E-3</v>
      </c>
      <c r="AD202" s="25">
        <f t="shared" si="187"/>
        <v>3.0360660122489896E-3</v>
      </c>
      <c r="AE202" s="25">
        <f t="shared" si="188"/>
        <v>-1.845287456443028E-3</v>
      </c>
      <c r="AF202" s="25">
        <f t="shared" si="160"/>
        <v>2.9589658421277491E-3</v>
      </c>
      <c r="AG202" s="25">
        <f t="shared" si="189"/>
        <v>2.6404102878300464E-3</v>
      </c>
      <c r="AH202" s="25">
        <f t="shared" si="161"/>
        <v>-2.6605618273514757E-4</v>
      </c>
      <c r="AI202" s="25">
        <f t="shared" si="162"/>
        <v>6.4319223460050851E-4</v>
      </c>
      <c r="AJ202" s="25">
        <f t="shared" si="163"/>
        <v>7.4210817776732419E-4</v>
      </c>
      <c r="AK202" s="25">
        <f t="shared" si="164"/>
        <v>-3.3722274190849788E-4</v>
      </c>
      <c r="AL202" s="25">
        <f t="shared" si="165"/>
        <v>3.0632918113008894E-3</v>
      </c>
      <c r="AM202" s="25">
        <f t="shared" si="166"/>
        <v>4.4166147364377937E-3</v>
      </c>
      <c r="AN202" s="25">
        <f t="shared" si="167"/>
        <v>-8.3549815078535802E-5</v>
      </c>
      <c r="AO202" s="40">
        <f t="shared" si="190"/>
        <v>0.60202020202020012</v>
      </c>
      <c r="AP202" s="40">
        <f t="shared" si="191"/>
        <v>0.70606060606062349</v>
      </c>
      <c r="AQ202" s="25">
        <f t="shared" si="168"/>
        <v>-1.0522080905930101E-4</v>
      </c>
      <c r="AR202" s="25">
        <f t="shared" si="169"/>
        <v>3.3797383991148173E-3</v>
      </c>
      <c r="AS202" s="25">
        <f t="shared" si="170"/>
        <v>2.9589658421277491E-3</v>
      </c>
      <c r="AT202" s="28">
        <f t="shared" si="171"/>
        <v>0.49191919191917638</v>
      </c>
      <c r="AU202" s="28">
        <f t="shared" si="172"/>
        <v>0.98250524842547227</v>
      </c>
      <c r="AV202" s="40">
        <f t="shared" si="173"/>
        <v>0.98416719442685241</v>
      </c>
      <c r="AW202" s="25">
        <f t="shared" si="174"/>
        <v>2.9589658421277491E-3</v>
      </c>
      <c r="AX202" s="28">
        <f t="shared" si="175"/>
        <v>0.69284357188094237</v>
      </c>
      <c r="AY202" s="25">
        <f t="shared" si="176"/>
        <v>1.5080647145346699E-3</v>
      </c>
      <c r="AZ202" s="25">
        <f t="shared" si="177"/>
        <v>4.3395145663167158E-3</v>
      </c>
      <c r="BA202" s="25">
        <f t="shared" si="155"/>
        <v>0.95956454121307688</v>
      </c>
      <c r="BB202" s="25">
        <f t="shared" si="196"/>
        <v>1.0983623131487266E-3</v>
      </c>
      <c r="BC202" s="25">
        <f t="shared" si="156"/>
        <v>5.1246471351489627E-3</v>
      </c>
      <c r="BD202" s="39">
        <f t="shared" si="192"/>
        <v>0</v>
      </c>
      <c r="BE202">
        <f t="shared" si="157"/>
        <v>0</v>
      </c>
      <c r="BF202">
        <f t="shared" si="193"/>
        <v>0</v>
      </c>
      <c r="BG202" t="str">
        <f t="shared" si="194"/>
        <v/>
      </c>
      <c r="BH202" t="str">
        <f t="shared" si="197"/>
        <v/>
      </c>
      <c r="BI202" t="str">
        <f t="shared" si="195"/>
        <v/>
      </c>
      <c r="BJ202" s="25" t="str">
        <f t="shared" si="178"/>
        <v/>
      </c>
      <c r="BK202" s="50" t="s">
        <v>212</v>
      </c>
    </row>
    <row r="203" spans="1:63">
      <c r="A203" s="1">
        <f>+A202+1</f>
        <v>42802</v>
      </c>
      <c r="B203" s="41">
        <f t="shared" si="198"/>
        <v>3</v>
      </c>
      <c r="C203" s="62">
        <v>3239.7577000000001</v>
      </c>
      <c r="D203" s="62">
        <v>3239.4344000000001</v>
      </c>
      <c r="E203" s="62">
        <v>3238.5839000000001</v>
      </c>
      <c r="F203" s="62">
        <v>3238.8305</v>
      </c>
      <c r="G203" s="62">
        <v>3243.5799000000002</v>
      </c>
      <c r="H203" s="62">
        <v>3244.5713000000001</v>
      </c>
      <c r="I203" s="62">
        <v>3236.5340999999999</v>
      </c>
      <c r="J203" s="62">
        <v>958</v>
      </c>
      <c r="K203" s="62">
        <v>938</v>
      </c>
      <c r="L203" s="62">
        <v>3244.4839000000002</v>
      </c>
      <c r="M203" s="62">
        <v>3242.9614999999999</v>
      </c>
      <c r="N203" s="62">
        <v>3241.1835999999998</v>
      </c>
      <c r="O203" s="62">
        <v>3245.2312999999999</v>
      </c>
      <c r="P203" s="62">
        <v>3230.6579999999999</v>
      </c>
      <c r="Q203" s="62">
        <v>1301</v>
      </c>
      <c r="R203" s="62">
        <v>1418</v>
      </c>
      <c r="S203">
        <f t="shared" si="149"/>
        <v>3226.3462699999995</v>
      </c>
      <c r="T203" t="str">
        <f t="shared" si="179"/>
        <v>牛</v>
      </c>
      <c r="U203">
        <f t="shared" si="180"/>
        <v>3245.2312999999999</v>
      </c>
      <c r="V203">
        <f t="shared" si="181"/>
        <v>3230.6579999999999</v>
      </c>
      <c r="W203" s="40">
        <f t="shared" si="158"/>
        <v>4.500794848708729E-3</v>
      </c>
      <c r="X203">
        <f t="shared" si="182"/>
        <v>1301</v>
      </c>
      <c r="Y203">
        <f t="shared" si="183"/>
        <v>1418</v>
      </c>
      <c r="Z203" s="25">
        <f t="shared" si="159"/>
        <v>4.4982684970545847E-3</v>
      </c>
      <c r="AA203" s="25">
        <f t="shared" si="184"/>
        <v>-8.1833740525254727E-4</v>
      </c>
      <c r="AB203" s="25">
        <f t="shared" si="185"/>
        <v>-1.2480547691777104E-3</v>
      </c>
      <c r="AC203" s="25">
        <f t="shared" si="186"/>
        <v>3.2527400795309262E-3</v>
      </c>
      <c r="AD203" s="25">
        <f t="shared" si="187"/>
        <v>1.6880834492730681E-3</v>
      </c>
      <c r="AE203" s="25">
        <f t="shared" si="188"/>
        <v>-2.8127113994356428E-3</v>
      </c>
      <c r="AF203" s="25">
        <f t="shared" si="160"/>
        <v>4.40028680095308E-4</v>
      </c>
      <c r="AG203" s="25">
        <f t="shared" si="189"/>
        <v>-3.7830872515713415E-4</v>
      </c>
      <c r="AH203" s="25">
        <f t="shared" si="161"/>
        <v>-9.9796392907802476E-5</v>
      </c>
      <c r="AI203" s="25">
        <f t="shared" si="162"/>
        <v>-3.6237669617329385E-4</v>
      </c>
      <c r="AJ203" s="25">
        <f t="shared" si="163"/>
        <v>-2.8623520362990745E-4</v>
      </c>
      <c r="AK203" s="25">
        <f t="shared" si="164"/>
        <v>1.1790841935532201E-3</v>
      </c>
      <c r="AL203" s="25">
        <f t="shared" si="165"/>
        <v>2.4801954678848178E-3</v>
      </c>
      <c r="AM203" s="25">
        <f t="shared" si="166"/>
        <v>4.500794848708729E-3</v>
      </c>
      <c r="AN203" s="25">
        <f t="shared" si="167"/>
        <v>2.7866557226217237E-4</v>
      </c>
      <c r="AO203" s="40">
        <f t="shared" si="190"/>
        <v>0.40108495495946045</v>
      </c>
      <c r="AP203" s="40">
        <f t="shared" si="191"/>
        <v>0.73108794107398678</v>
      </c>
      <c r="AQ203" s="25">
        <f t="shared" si="168"/>
        <v>-4.6933729197815336E-4</v>
      </c>
      <c r="AR203" s="25">
        <f t="shared" si="169"/>
        <v>-1.0177210857198655E-3</v>
      </c>
      <c r="AS203" s="25">
        <f t="shared" si="170"/>
        <v>4.40028680095308E-4</v>
      </c>
      <c r="AT203" s="28">
        <f t="shared" si="171"/>
        <v>0.87664858408402691</v>
      </c>
      <c r="AU203" s="28">
        <f t="shared" si="172"/>
        <v>0.72225233818009149</v>
      </c>
      <c r="AV203" s="40">
        <f t="shared" si="173"/>
        <v>0.72225233818009149</v>
      </c>
      <c r="AW203" s="25">
        <f t="shared" si="174"/>
        <v>4.40028680095308E-4</v>
      </c>
      <c r="AX203" s="28">
        <f t="shared" si="175"/>
        <v>-0.2264620916333521</v>
      </c>
      <c r="AY203" s="25">
        <f t="shared" si="176"/>
        <v>2.1745922298729509E-3</v>
      </c>
      <c r="AZ203" s="25">
        <f t="shared" si="177"/>
        <v>3.2527400795309262E-3</v>
      </c>
      <c r="BA203" s="25">
        <f t="shared" si="155"/>
        <v>0.98416719442685241</v>
      </c>
      <c r="BB203" s="25">
        <f t="shared" si="196"/>
        <v>3.3797383991148173E-3</v>
      </c>
      <c r="BC203" s="25">
        <f t="shared" si="156"/>
        <v>2.9589658421277491E-3</v>
      </c>
      <c r="BD203" s="39">
        <f t="shared" si="192"/>
        <v>0</v>
      </c>
      <c r="BE203" t="str">
        <f t="shared" si="157"/>
        <v/>
      </c>
      <c r="BF203" t="str">
        <f t="shared" si="193"/>
        <v/>
      </c>
      <c r="BG203">
        <f t="shared" si="194"/>
        <v>0</v>
      </c>
      <c r="BH203" t="str">
        <f t="shared" si="197"/>
        <v/>
      </c>
      <c r="BI203" t="str">
        <f t="shared" si="195"/>
        <v/>
      </c>
      <c r="BJ203" s="25" t="str">
        <f t="shared" si="178"/>
        <v/>
      </c>
    </row>
    <row r="204" spans="1:63">
      <c r="A204" s="1">
        <f>+A203+1</f>
        <v>42803</v>
      </c>
      <c r="B204" s="41">
        <f t="shared" si="198"/>
        <v>4</v>
      </c>
      <c r="C204" s="64">
        <v>3230.9416000000001</v>
      </c>
      <c r="D204" s="64">
        <v>3230.0419000000002</v>
      </c>
      <c r="E204" s="64">
        <v>3226.5655000000002</v>
      </c>
      <c r="F204" s="64">
        <v>3225.8024</v>
      </c>
      <c r="G204" s="64">
        <v>3213.0989</v>
      </c>
      <c r="H204" s="64">
        <v>3233.7006999999999</v>
      </c>
      <c r="I204" s="64">
        <v>3205.5488</v>
      </c>
      <c r="J204" s="64">
        <v>930</v>
      </c>
      <c r="K204" s="64">
        <v>1101</v>
      </c>
      <c r="L204" s="64">
        <v>3211.6334999999999</v>
      </c>
      <c r="M204" s="64">
        <v>3211.9083000000001</v>
      </c>
      <c r="N204" s="64">
        <v>3216.5808000000002</v>
      </c>
      <c r="O204" s="64">
        <v>3217.5666999999999</v>
      </c>
      <c r="P204" s="64">
        <v>3205.8863000000001</v>
      </c>
      <c r="Q204" s="64">
        <v>1450</v>
      </c>
      <c r="R204" s="64">
        <v>1418</v>
      </c>
      <c r="S204">
        <f t="shared" si="149"/>
        <v>3230.0331399999991</v>
      </c>
      <c r="T204" t="str">
        <f t="shared" si="179"/>
        <v>牛</v>
      </c>
      <c r="U204">
        <f t="shared" si="180"/>
        <v>3233.7006999999999</v>
      </c>
      <c r="V204">
        <f t="shared" si="181"/>
        <v>3205.5488</v>
      </c>
      <c r="W204" s="40">
        <f t="shared" si="158"/>
        <v>8.7439007805002952E-3</v>
      </c>
      <c r="X204">
        <f t="shared" si="182"/>
        <v>930</v>
      </c>
      <c r="Y204">
        <f t="shared" si="183"/>
        <v>1101</v>
      </c>
      <c r="Z204" s="25">
        <f t="shared" si="159"/>
        <v>8.7132184623825576E-3</v>
      </c>
      <c r="AA204" s="25">
        <f t="shared" si="184"/>
        <v>-3.1649599576607525E-3</v>
      </c>
      <c r="AB204" s="25">
        <f t="shared" si="185"/>
        <v>-5.3082769178615366E-3</v>
      </c>
      <c r="AC204" s="25">
        <f t="shared" si="186"/>
        <v>3.4356238626388714E-3</v>
      </c>
      <c r="AD204" s="25">
        <f t="shared" si="187"/>
        <v>8.5359716423270566E-4</v>
      </c>
      <c r="AE204" s="25">
        <f t="shared" si="188"/>
        <v>-7.8903036162674897E-3</v>
      </c>
      <c r="AF204" s="25">
        <f t="shared" si="160"/>
        <v>-4.4546797536287736E-3</v>
      </c>
      <c r="AG204" s="25">
        <f t="shared" si="189"/>
        <v>-7.6196397112895118E-3</v>
      </c>
      <c r="AH204" s="25">
        <f t="shared" si="161"/>
        <v>-2.7850249294565708E-4</v>
      </c>
      <c r="AI204" s="25">
        <f t="shared" si="162"/>
        <v>-1.3553529565306466E-3</v>
      </c>
      <c r="AJ204" s="25">
        <f t="shared" si="163"/>
        <v>-1.5918862774399873E-3</v>
      </c>
      <c r="AK204" s="25">
        <f t="shared" si="164"/>
        <v>-5.537750918236984E-3</v>
      </c>
      <c r="AL204" s="25">
        <f t="shared" si="165"/>
        <v>8.7439007805002952E-3</v>
      </c>
      <c r="AM204" s="25">
        <f t="shared" si="166"/>
        <v>3.6368018491186784E-3</v>
      </c>
      <c r="AN204" s="25">
        <f t="shared" si="167"/>
        <v>-4.5617464951909264E-4</v>
      </c>
      <c r="AO204" s="40">
        <f t="shared" si="190"/>
        <v>0.90199240548596094</v>
      </c>
      <c r="AP204" s="40">
        <f t="shared" si="191"/>
        <v>1.265804439487211</v>
      </c>
      <c r="AQ204" s="25">
        <f t="shared" si="168"/>
        <v>8.5560274603686335E-5</v>
      </c>
      <c r="AR204" s="25">
        <f t="shared" si="169"/>
        <v>1.5392458141273997E-3</v>
      </c>
      <c r="AS204" s="25">
        <f t="shared" si="170"/>
        <v>-4.4546797536287736E-3</v>
      </c>
      <c r="AT204" s="28">
        <f t="shared" si="171"/>
        <v>0.26819148973959028</v>
      </c>
      <c r="AU204" s="28">
        <f t="shared" si="172"/>
        <v>0.91559364405331189</v>
      </c>
      <c r="AV204" s="40">
        <f t="shared" si="173"/>
        <v>0.39187408309919453</v>
      </c>
      <c r="AW204" s="25">
        <f t="shared" si="174"/>
        <v>-4.4546797536287736E-3</v>
      </c>
      <c r="AX204" s="28">
        <f t="shared" si="175"/>
        <v>0.17573591835720845</v>
      </c>
      <c r="AY204" s="25">
        <f t="shared" si="176"/>
        <v>2.3525526980305552E-3</v>
      </c>
      <c r="AZ204" s="25">
        <f t="shared" si="177"/>
        <v>3.3303432210826118E-3</v>
      </c>
      <c r="BA204" s="25">
        <f t="shared" si="155"/>
        <v>0.72225233818009149</v>
      </c>
      <c r="BB204" s="25">
        <f t="shared" si="196"/>
        <v>-1.0177210857198655E-3</v>
      </c>
      <c r="BC204" s="25">
        <f t="shared" si="156"/>
        <v>4.40028680095308E-4</v>
      </c>
      <c r="BD204" s="39">
        <f t="shared" si="192"/>
        <v>1</v>
      </c>
      <c r="BE204" t="str">
        <f t="shared" si="157"/>
        <v/>
      </c>
      <c r="BF204" t="str">
        <f t="shared" si="193"/>
        <v/>
      </c>
      <c r="BG204" t="str">
        <f t="shared" si="194"/>
        <v/>
      </c>
      <c r="BH204">
        <f t="shared" si="197"/>
        <v>0</v>
      </c>
      <c r="BI204" t="str">
        <f t="shared" si="195"/>
        <v/>
      </c>
      <c r="BJ204" s="25" t="str">
        <f t="shared" si="178"/>
        <v/>
      </c>
    </row>
    <row r="205" spans="1:63">
      <c r="A205" s="1">
        <f>+A204+1</f>
        <v>42804</v>
      </c>
      <c r="B205" s="41">
        <f t="shared" si="198"/>
        <v>5</v>
      </c>
      <c r="C205" s="64">
        <v>3214.7685999999999</v>
      </c>
      <c r="D205" s="64">
        <v>3215.8507</v>
      </c>
      <c r="E205" s="64">
        <v>3218.1154000000001</v>
      </c>
      <c r="F205" s="64">
        <v>3219.6264999999999</v>
      </c>
      <c r="G205" s="64">
        <v>3216.5810999999999</v>
      </c>
      <c r="H205" s="64">
        <v>3221.9443000000001</v>
      </c>
      <c r="I205" s="64">
        <v>3211.6266999999998</v>
      </c>
      <c r="J205" s="64">
        <v>943</v>
      </c>
      <c r="K205" s="64">
        <v>1016</v>
      </c>
      <c r="L205" s="64">
        <v>3217.1583000000001</v>
      </c>
      <c r="M205" s="64">
        <v>3215.8413</v>
      </c>
      <c r="N205" s="64">
        <v>3212.4276</v>
      </c>
      <c r="O205" s="64">
        <v>3219.2067999999999</v>
      </c>
      <c r="P205" s="64">
        <v>3208.5803000000001</v>
      </c>
      <c r="Q205" s="64">
        <v>1344</v>
      </c>
      <c r="R205" s="64">
        <v>1429</v>
      </c>
      <c r="S205">
        <f t="shared" si="149"/>
        <v>3231.7036799999996</v>
      </c>
      <c r="T205" t="str">
        <f t="shared" si="179"/>
        <v>熊</v>
      </c>
      <c r="U205">
        <f t="shared" si="180"/>
        <v>3221.9443000000001</v>
      </c>
      <c r="V205">
        <f t="shared" si="181"/>
        <v>3208.5803000000001</v>
      </c>
      <c r="W205" s="40">
        <f t="shared" si="158"/>
        <v>4.1564320396561532E-3</v>
      </c>
      <c r="X205">
        <f t="shared" si="182"/>
        <v>943</v>
      </c>
      <c r="Y205">
        <f t="shared" si="183"/>
        <v>1429</v>
      </c>
      <c r="Z205" s="25">
        <f t="shared" si="159"/>
        <v>4.1570643684898604E-3</v>
      </c>
      <c r="AA205" s="25">
        <f t="shared" si="184"/>
        <v>-5.6355204335873819E-4</v>
      </c>
      <c r="AB205" s="25">
        <f t="shared" si="185"/>
        <v>-2.9580842038264797E-3</v>
      </c>
      <c r="AC205" s="25">
        <f t="shared" si="186"/>
        <v>1.1983478358297203E-3</v>
      </c>
      <c r="AD205" s="25">
        <f t="shared" si="187"/>
        <v>2.2296172236140567E-3</v>
      </c>
      <c r="AE205" s="25">
        <f t="shared" si="188"/>
        <v>-1.9268148160422867E-3</v>
      </c>
      <c r="AF205" s="25">
        <f t="shared" si="160"/>
        <v>-7.2846698021252919E-4</v>
      </c>
      <c r="AG205" s="25">
        <f t="shared" si="189"/>
        <v>-1.2920190235711428E-3</v>
      </c>
      <c r="AH205" s="25">
        <f t="shared" si="161"/>
        <v>3.3654612712449649E-4</v>
      </c>
      <c r="AI205" s="25">
        <f t="shared" si="162"/>
        <v>1.0405287276950659E-3</v>
      </c>
      <c r="AJ205" s="25">
        <f t="shared" si="163"/>
        <v>1.5099790570881982E-3</v>
      </c>
      <c r="AK205" s="25">
        <f t="shared" si="164"/>
        <v>5.6364531009255752E-4</v>
      </c>
      <c r="AL205" s="25">
        <f t="shared" si="165"/>
        <v>3.2074282992367049E-3</v>
      </c>
      <c r="AM205" s="25">
        <f t="shared" si="166"/>
        <v>3.3064286404744596E-3</v>
      </c>
      <c r="AN205" s="25">
        <f t="shared" si="167"/>
        <v>1.7942908957386197E-4</v>
      </c>
      <c r="AO205" s="40">
        <f t="shared" si="190"/>
        <v>0.30451849267271291</v>
      </c>
      <c r="AP205" s="40">
        <f t="shared" si="191"/>
        <v>0.48016011475539183</v>
      </c>
      <c r="AQ205" s="25">
        <f t="shared" si="168"/>
        <v>-4.0945129808487327E-4</v>
      </c>
      <c r="AR205" s="25">
        <f t="shared" si="169"/>
        <v>-1.4715413798790308E-3</v>
      </c>
      <c r="AS205" s="25">
        <f t="shared" si="170"/>
        <v>-7.2846698021252919E-4</v>
      </c>
      <c r="AT205" s="28">
        <f t="shared" si="171"/>
        <v>0.48018919128478799</v>
      </c>
      <c r="AU205" s="28">
        <f t="shared" si="172"/>
        <v>0.36204771091139687</v>
      </c>
      <c r="AV205" s="40">
        <f t="shared" si="173"/>
        <v>0.28788536366356593</v>
      </c>
      <c r="AW205" s="25">
        <f t="shared" si="174"/>
        <v>-7.2846698021252919E-4</v>
      </c>
      <c r="AX205" s="28">
        <f t="shared" si="175"/>
        <v>-0.35398832684825338</v>
      </c>
      <c r="AY205" s="25">
        <f t="shared" si="176"/>
        <v>1.5414563857153239E-3</v>
      </c>
      <c r="AZ205" s="25">
        <f t="shared" si="177"/>
        <v>1.1983478358297203E-3</v>
      </c>
      <c r="BA205" s="25">
        <f t="shared" si="155"/>
        <v>0.39187408309919453</v>
      </c>
      <c r="BB205" s="25">
        <f t="shared" si="196"/>
        <v>1.5392458141273997E-3</v>
      </c>
      <c r="BC205" s="25">
        <f t="shared" si="156"/>
        <v>-4.4546797536287736E-3</v>
      </c>
      <c r="BD205" s="39">
        <f t="shared" si="192"/>
        <v>0</v>
      </c>
      <c r="BE205" t="str">
        <f t="shared" si="157"/>
        <v/>
      </c>
      <c r="BF205" t="str">
        <f t="shared" si="193"/>
        <v/>
      </c>
      <c r="BG205" t="str">
        <f t="shared" si="194"/>
        <v/>
      </c>
      <c r="BH205" t="str">
        <f t="shared" si="197"/>
        <v/>
      </c>
      <c r="BI205">
        <f t="shared" si="195"/>
        <v>1</v>
      </c>
      <c r="BJ205" s="25">
        <f t="shared" si="178"/>
        <v>-1.4715413798790308E-3</v>
      </c>
    </row>
    <row r="206" spans="1:63">
      <c r="A206" s="1">
        <v>42807</v>
      </c>
      <c r="B206" s="41">
        <f t="shared" si="198"/>
        <v>1</v>
      </c>
      <c r="C206" s="64">
        <v>3207.1464000000001</v>
      </c>
      <c r="D206" s="64">
        <v>3206.8425000000002</v>
      </c>
      <c r="E206" s="64">
        <v>3203.7483999999999</v>
      </c>
      <c r="F206" s="64">
        <v>3200.0214000000001</v>
      </c>
      <c r="G206" s="64">
        <v>3226.5092</v>
      </c>
      <c r="H206" s="64">
        <v>3226.9486999999999</v>
      </c>
      <c r="I206" s="64">
        <v>3193.1565000000001</v>
      </c>
      <c r="J206" s="64">
        <v>1129</v>
      </c>
      <c r="K206" s="64">
        <v>945</v>
      </c>
      <c r="L206" s="64">
        <v>3226.9405999999999</v>
      </c>
      <c r="M206" s="64">
        <v>3225.1354999999999</v>
      </c>
      <c r="N206" s="64">
        <v>3237.0228000000002</v>
      </c>
      <c r="O206" s="64">
        <v>3237.0428000000002</v>
      </c>
      <c r="P206" s="64">
        <v>3223.6199000000001</v>
      </c>
      <c r="Q206" s="64">
        <v>1500</v>
      </c>
      <c r="R206" s="64">
        <v>1315</v>
      </c>
      <c r="S206">
        <f t="shared" si="149"/>
        <v>3232.4900599999996</v>
      </c>
      <c r="T206" t="str">
        <f t="shared" si="179"/>
        <v>熊</v>
      </c>
      <c r="U206">
        <f t="shared" si="180"/>
        <v>3237.0428000000002</v>
      </c>
      <c r="V206">
        <f t="shared" si="181"/>
        <v>3193.1565000000001</v>
      </c>
      <c r="W206" s="40">
        <f t="shared" si="158"/>
        <v>1.3650270977458998E-2</v>
      </c>
      <c r="X206">
        <f t="shared" si="182"/>
        <v>1500</v>
      </c>
      <c r="Y206">
        <f t="shared" si="183"/>
        <v>945</v>
      </c>
      <c r="Z206" s="25">
        <f t="shared" si="159"/>
        <v>1.368390915986876E-2</v>
      </c>
      <c r="AA206" s="25">
        <f t="shared" si="184"/>
        <v>-1.6453431929963815E-3</v>
      </c>
      <c r="AB206" s="25">
        <f t="shared" si="185"/>
        <v>-6.1784977897566246E-6</v>
      </c>
      <c r="AC206" s="25">
        <f t="shared" si="186"/>
        <v>1.3644092479669162E-2</v>
      </c>
      <c r="AD206" s="25">
        <f t="shared" si="187"/>
        <v>9.278627166542151E-3</v>
      </c>
      <c r="AE206" s="25">
        <f t="shared" si="188"/>
        <v>-4.3716438109168143E-3</v>
      </c>
      <c r="AF206" s="25">
        <f t="shared" si="160"/>
        <v>9.2724486687524414E-3</v>
      </c>
      <c r="AG206" s="25">
        <f t="shared" si="189"/>
        <v>7.6271054757558673E-3</v>
      </c>
      <c r="AH206" s="25">
        <f t="shared" si="161"/>
        <v>-9.4761623372086138E-5</v>
      </c>
      <c r="AI206" s="25">
        <f t="shared" si="162"/>
        <v>-1.0600705281293013E-3</v>
      </c>
      <c r="AJ206" s="25">
        <f t="shared" si="163"/>
        <v>-2.2240725260803014E-3</v>
      </c>
      <c r="AK206" s="25">
        <f t="shared" si="164"/>
        <v>6.0192399672439733E-3</v>
      </c>
      <c r="AL206" s="25">
        <f t="shared" si="165"/>
        <v>1.0527089826914615E-2</v>
      </c>
      <c r="AM206" s="25">
        <f t="shared" si="166"/>
        <v>4.1552763042929106E-3</v>
      </c>
      <c r="AN206" s="25">
        <f t="shared" si="167"/>
        <v>1.3369593442641333E-4</v>
      </c>
      <c r="AO206" s="40">
        <f t="shared" si="190"/>
        <v>0.41399790484194843</v>
      </c>
      <c r="AP206" s="40">
        <f t="shared" si="191"/>
        <v>0.57028249122578611</v>
      </c>
      <c r="AQ206" s="25">
        <f t="shared" si="168"/>
        <v>-5.5954084208527236E-4</v>
      </c>
      <c r="AR206" s="25">
        <f t="shared" si="169"/>
        <v>3.119512767082088E-3</v>
      </c>
      <c r="AS206" s="25">
        <f t="shared" si="170"/>
        <v>9.2724486687524414E-3</v>
      </c>
      <c r="AT206" s="28">
        <f t="shared" si="171"/>
        <v>0.98699404004474545</v>
      </c>
      <c r="AU206" s="28">
        <f t="shared" si="172"/>
        <v>0.99851000901444686</v>
      </c>
      <c r="AV206" s="40">
        <f t="shared" si="173"/>
        <v>0.99954427691557546</v>
      </c>
      <c r="AW206" s="25">
        <f t="shared" si="174"/>
        <v>9.2724486687524414E-3</v>
      </c>
      <c r="AX206" s="28">
        <f t="shared" si="175"/>
        <v>0.22973456408948253</v>
      </c>
      <c r="AY206" s="25">
        <f t="shared" si="176"/>
        <v>1.0390883778160696E-2</v>
      </c>
      <c r="AZ206" s="25">
        <f t="shared" si="177"/>
        <v>4.1490978065031785E-3</v>
      </c>
      <c r="BA206" s="25">
        <f t="shared" si="155"/>
        <v>0.28788536366356593</v>
      </c>
      <c r="BB206" s="25">
        <f t="shared" si="196"/>
        <v>-1.4715413798790308E-3</v>
      </c>
      <c r="BC206" s="25">
        <f t="shared" si="156"/>
        <v>-7.2846698021252919E-4</v>
      </c>
      <c r="BD206" s="39">
        <f t="shared" si="192"/>
        <v>1</v>
      </c>
      <c r="BE206" t="str">
        <f t="shared" si="157"/>
        <v/>
      </c>
      <c r="BF206" t="str">
        <f t="shared" si="193"/>
        <v/>
      </c>
      <c r="BG206" t="str">
        <f t="shared" si="194"/>
        <v/>
      </c>
      <c r="BH206" t="str">
        <f t="shared" si="197"/>
        <v/>
      </c>
      <c r="BI206" t="str">
        <f t="shared" si="195"/>
        <v/>
      </c>
      <c r="BJ206" s="25" t="str">
        <f t="shared" si="178"/>
        <v/>
      </c>
    </row>
    <row r="207" spans="1:63">
      <c r="A207" s="1">
        <v>42808</v>
      </c>
      <c r="B207" s="41">
        <f t="shared" si="198"/>
        <v>2</v>
      </c>
      <c r="C207" s="64">
        <v>3235.0154000000002</v>
      </c>
      <c r="D207" s="64">
        <v>3235.2644</v>
      </c>
      <c r="E207" s="64">
        <v>3239.2676999999999</v>
      </c>
      <c r="F207" s="64">
        <v>3242.4191999999998</v>
      </c>
      <c r="G207" s="64">
        <v>3240.8924999999999</v>
      </c>
      <c r="H207" s="64">
        <v>3246.0938999999998</v>
      </c>
      <c r="I207" s="64">
        <v>3234.6795000000002</v>
      </c>
      <c r="J207" s="64">
        <v>1046</v>
      </c>
      <c r="K207" s="64">
        <v>931</v>
      </c>
      <c r="L207" s="64">
        <v>3241.2948999999999</v>
      </c>
      <c r="M207" s="64">
        <v>3240.7914999999998</v>
      </c>
      <c r="N207" s="64">
        <v>3238.6205</v>
      </c>
      <c r="O207" s="64">
        <v>3241.9263999999998</v>
      </c>
      <c r="P207" s="64">
        <v>3231.6268</v>
      </c>
      <c r="Q207" s="64">
        <v>1354</v>
      </c>
      <c r="R207" s="64">
        <v>1432</v>
      </c>
      <c r="S207">
        <f t="shared" si="149"/>
        <v>3233.4996999999994</v>
      </c>
      <c r="T207" t="str">
        <f t="shared" si="179"/>
        <v>牛</v>
      </c>
      <c r="U207">
        <f t="shared" si="180"/>
        <v>3246.0938999999998</v>
      </c>
      <c r="V207">
        <f t="shared" si="181"/>
        <v>3231.6268</v>
      </c>
      <c r="W207" s="40">
        <f t="shared" si="158"/>
        <v>4.466732890659731E-3</v>
      </c>
      <c r="X207">
        <f t="shared" si="182"/>
        <v>1046</v>
      </c>
      <c r="Y207">
        <f t="shared" si="183"/>
        <v>1432</v>
      </c>
      <c r="Z207" s="25">
        <f t="shared" si="159"/>
        <v>4.4720343526030342E-3</v>
      </c>
      <c r="AA207" s="25">
        <f t="shared" si="184"/>
        <v>-6.203301038526809E-4</v>
      </c>
      <c r="AB207" s="25">
        <f t="shared" si="185"/>
        <v>-2.3049290524373499E-3</v>
      </c>
      <c r="AC207" s="25">
        <f t="shared" si="186"/>
        <v>2.1618038382223907E-3</v>
      </c>
      <c r="AD207" s="25">
        <f t="shared" si="187"/>
        <v>3.4187082109711068E-3</v>
      </c>
      <c r="AE207" s="25">
        <f t="shared" si="188"/>
        <v>-1.0480246796885108E-3</v>
      </c>
      <c r="AF207" s="25">
        <f t="shared" si="160"/>
        <v>1.1137791585338484E-3</v>
      </c>
      <c r="AG207" s="25">
        <f t="shared" si="189"/>
        <v>4.9344905468127781E-4</v>
      </c>
      <c r="AH207" s="25">
        <f t="shared" si="161"/>
        <v>7.6967305223009312E-5</v>
      </c>
      <c r="AI207" s="25">
        <f t="shared" si="162"/>
        <v>1.3135973653851331E-3</v>
      </c>
      <c r="AJ207" s="25">
        <f t="shared" si="163"/>
        <v>2.2860294797300194E-3</v>
      </c>
      <c r="AK207" s="25">
        <f t="shared" si="164"/>
        <v>1.815066459945175E-3</v>
      </c>
      <c r="AL207" s="25">
        <f t="shared" si="165"/>
        <v>3.5225461833928531E-3</v>
      </c>
      <c r="AM207" s="25">
        <f t="shared" si="166"/>
        <v>3.1820573253976427E-3</v>
      </c>
      <c r="AN207" s="25">
        <f t="shared" si="167"/>
        <v>1.2415562083780478E-4</v>
      </c>
      <c r="AO207" s="40">
        <f t="shared" si="190"/>
        <v>2.942774039809783E-2</v>
      </c>
      <c r="AP207" s="40">
        <f t="shared" si="191"/>
        <v>0.20529331370900522</v>
      </c>
      <c r="AQ207" s="25">
        <f t="shared" si="168"/>
        <v>-1.5532036136146034E-4</v>
      </c>
      <c r="AR207" s="25">
        <f t="shared" si="169"/>
        <v>-8.2544292224905286E-4</v>
      </c>
      <c r="AS207" s="25">
        <f t="shared" si="170"/>
        <v>1.1137791585338484E-3</v>
      </c>
      <c r="AT207" s="28">
        <f t="shared" si="171"/>
        <v>0.54431244743481244</v>
      </c>
      <c r="AU207" s="28">
        <f t="shared" si="172"/>
        <v>0.6790263699561252</v>
      </c>
      <c r="AV207" s="40">
        <f t="shared" si="173"/>
        <v>0.48342100351833223</v>
      </c>
      <c r="AW207" s="25">
        <f t="shared" si="174"/>
        <v>1.1137791585338484E-3</v>
      </c>
      <c r="AX207" s="28">
        <f t="shared" si="175"/>
        <v>-0.18486082214126578</v>
      </c>
      <c r="AY207" s="25">
        <f t="shared" si="176"/>
        <v>1.9189044323670455E-3</v>
      </c>
      <c r="AZ207" s="25">
        <f t="shared" si="177"/>
        <v>2.1618038382223907E-3</v>
      </c>
      <c r="BA207" s="25">
        <f t="shared" ref="BA207:BA238" si="199">AV206</f>
        <v>0.99954427691557546</v>
      </c>
      <c r="BB207" s="25">
        <f t="shared" si="196"/>
        <v>3.119512767082088E-3</v>
      </c>
      <c r="BC207" s="25">
        <f t="shared" ref="BC207:BC238" si="200">AS206</f>
        <v>9.2724486687524414E-3</v>
      </c>
      <c r="BD207" s="39">
        <f t="shared" si="192"/>
        <v>0</v>
      </c>
      <c r="BE207">
        <f t="shared" si="157"/>
        <v>0</v>
      </c>
      <c r="BF207">
        <f t="shared" si="193"/>
        <v>0</v>
      </c>
      <c r="BG207" t="str">
        <f t="shared" si="194"/>
        <v/>
      </c>
      <c r="BH207" t="str">
        <f t="shared" si="197"/>
        <v/>
      </c>
      <c r="BI207" t="str">
        <f t="shared" si="195"/>
        <v/>
      </c>
      <c r="BJ207" s="25" t="str">
        <f t="shared" si="178"/>
        <v/>
      </c>
    </row>
    <row r="208" spans="1:63">
      <c r="A208" s="1">
        <v>42809</v>
      </c>
      <c r="B208" s="41">
        <f t="shared" si="198"/>
        <v>3</v>
      </c>
      <c r="C208" s="64">
        <v>3233.45</v>
      </c>
      <c r="D208" s="64">
        <v>3232.26</v>
      </c>
      <c r="E208" s="64">
        <v>3233.75</v>
      </c>
      <c r="F208" s="64">
        <v>3233.16</v>
      </c>
      <c r="G208" s="64">
        <v>3241.52</v>
      </c>
      <c r="H208" s="64">
        <v>3243.56</v>
      </c>
      <c r="I208" s="64">
        <v>3227.74</v>
      </c>
      <c r="J208" s="64">
        <v>1118</v>
      </c>
      <c r="K208" s="64">
        <v>945</v>
      </c>
      <c r="L208" s="64">
        <v>3241.78</v>
      </c>
      <c r="M208" s="64">
        <v>3240.61</v>
      </c>
      <c r="N208" s="64">
        <v>3241.76</v>
      </c>
      <c r="O208" s="64">
        <v>3242.84</v>
      </c>
      <c r="P208" s="64">
        <v>3233.06</v>
      </c>
      <c r="Q208" s="64">
        <v>1303</v>
      </c>
      <c r="R208" s="64">
        <v>1336</v>
      </c>
      <c r="S208">
        <f t="shared" si="149"/>
        <v>3234.5347250000004</v>
      </c>
      <c r="T208" t="str">
        <f t="shared" si="179"/>
        <v>牛</v>
      </c>
      <c r="U208">
        <f t="shared" si="180"/>
        <v>3243.56</v>
      </c>
      <c r="V208">
        <f t="shared" si="181"/>
        <v>3227.74</v>
      </c>
      <c r="W208" s="40">
        <f t="shared" si="158"/>
        <v>4.8892901008927396E-3</v>
      </c>
      <c r="X208">
        <f t="shared" si="182"/>
        <v>1118</v>
      </c>
      <c r="Y208">
        <f t="shared" si="183"/>
        <v>945</v>
      </c>
      <c r="Z208" s="25">
        <f t="shared" si="159"/>
        <v>4.8926069677898733E-3</v>
      </c>
      <c r="AA208" s="25">
        <f t="shared" si="184"/>
        <v>-1.5977888683361692E-3</v>
      </c>
      <c r="AB208" s="25">
        <f t="shared" si="185"/>
        <v>-5.5509983970575608E-4</v>
      </c>
      <c r="AC208" s="25">
        <f t="shared" si="186"/>
        <v>4.3341902611870433E-3</v>
      </c>
      <c r="AD208" s="25">
        <f t="shared" si="187"/>
        <v>3.1218133709125166E-3</v>
      </c>
      <c r="AE208" s="25">
        <f t="shared" si="188"/>
        <v>-1.7674767299803488E-3</v>
      </c>
      <c r="AF208" s="25">
        <f t="shared" si="160"/>
        <v>2.5667135312068324E-3</v>
      </c>
      <c r="AG208" s="25">
        <f t="shared" si="189"/>
        <v>9.689246628705265E-4</v>
      </c>
      <c r="AH208" s="25">
        <f t="shared" si="161"/>
        <v>-3.6809569666315374E-4</v>
      </c>
      <c r="AI208" s="25">
        <f t="shared" si="162"/>
        <v>9.2775853604492271E-5</v>
      </c>
      <c r="AJ208" s="25">
        <f t="shared" si="163"/>
        <v>-8.969150766610866E-5</v>
      </c>
      <c r="AK208" s="25">
        <f t="shared" si="164"/>
        <v>2.4926769324142414E-3</v>
      </c>
      <c r="AL208" s="25">
        <f t="shared" si="165"/>
        <v>4.8892901008927396E-3</v>
      </c>
      <c r="AM208" s="25">
        <f t="shared" si="166"/>
        <v>3.0204318890813286E-3</v>
      </c>
      <c r="AN208" s="25">
        <f t="shared" si="167"/>
        <v>8.0206067940675666E-5</v>
      </c>
      <c r="AO208" s="40">
        <f t="shared" si="190"/>
        <v>0.36093552465233736</v>
      </c>
      <c r="AP208" s="40">
        <f t="shared" si="191"/>
        <v>0.68776864728192788</v>
      </c>
      <c r="AQ208" s="25">
        <f t="shared" si="168"/>
        <v>-3.6097797655030558E-4</v>
      </c>
      <c r="AR208" s="25">
        <f t="shared" si="169"/>
        <v>-6.1694691480241661E-6</v>
      </c>
      <c r="AS208" s="25">
        <f t="shared" si="170"/>
        <v>2.5667135312068324E-3</v>
      </c>
      <c r="AT208" s="28">
        <f t="shared" si="171"/>
        <v>0.87104930467762687</v>
      </c>
      <c r="AU208" s="28">
        <f t="shared" si="172"/>
        <v>0.88957055214724901</v>
      </c>
      <c r="AV208" s="40">
        <f t="shared" si="173"/>
        <v>0.88621997471556835</v>
      </c>
      <c r="AW208" s="25">
        <f t="shared" si="174"/>
        <v>2.5667135312068324E-3</v>
      </c>
      <c r="AX208" s="28">
        <f t="shared" si="175"/>
        <v>-1.2642225031593934E-3</v>
      </c>
      <c r="AY208" s="25">
        <f t="shared" si="176"/>
        <v>4.2601536623945403E-3</v>
      </c>
      <c r="AZ208" s="25">
        <f t="shared" si="177"/>
        <v>2.6873350103269297E-3</v>
      </c>
      <c r="BA208" s="25">
        <f t="shared" si="199"/>
        <v>0.48342100351833223</v>
      </c>
      <c r="BB208" s="25">
        <f t="shared" si="196"/>
        <v>-8.2544292224905286E-4</v>
      </c>
      <c r="BC208" s="25">
        <f t="shared" si="200"/>
        <v>1.1137791585338484E-3</v>
      </c>
      <c r="BD208" s="39">
        <f t="shared" si="192"/>
        <v>1</v>
      </c>
      <c r="BE208" t="str">
        <f t="shared" si="157"/>
        <v/>
      </c>
      <c r="BF208" t="str">
        <f t="shared" si="193"/>
        <v/>
      </c>
      <c r="BG208">
        <f t="shared" si="194"/>
        <v>0.5</v>
      </c>
      <c r="BH208" t="str">
        <f t="shared" si="197"/>
        <v/>
      </c>
      <c r="BI208" t="str">
        <f t="shared" si="195"/>
        <v/>
      </c>
      <c r="BJ208" s="25">
        <f t="shared" si="178"/>
        <v>-3.0847345740120831E-6</v>
      </c>
    </row>
    <row r="209" spans="1:63">
      <c r="A209" s="1">
        <v>42810</v>
      </c>
      <c r="B209" s="41">
        <f t="shared" si="198"/>
        <v>4</v>
      </c>
      <c r="C209" s="64">
        <v>3253.4501</v>
      </c>
      <c r="D209" s="64">
        <v>3255.1612</v>
      </c>
      <c r="E209" s="64">
        <v>3259.1979000000001</v>
      </c>
      <c r="F209" s="64">
        <v>3263.6039000000001</v>
      </c>
      <c r="G209" s="64">
        <v>3263.0517</v>
      </c>
      <c r="H209" s="64">
        <v>3267.2854000000002</v>
      </c>
      <c r="I209" s="64">
        <v>3247.1628000000001</v>
      </c>
      <c r="J209" s="64">
        <v>947</v>
      </c>
      <c r="K209" s="64">
        <v>930</v>
      </c>
      <c r="L209" s="64">
        <v>3265.0990999999999</v>
      </c>
      <c r="M209" s="64">
        <v>3264.2988999999998</v>
      </c>
      <c r="N209" s="64">
        <v>3269.5410000000002</v>
      </c>
      <c r="O209" s="64">
        <v>3269.5644000000002</v>
      </c>
      <c r="P209" s="64">
        <v>3261.7936</v>
      </c>
      <c r="Q209" s="64">
        <v>1500</v>
      </c>
      <c r="R209" s="64">
        <v>1347</v>
      </c>
      <c r="S209">
        <f t="shared" si="149"/>
        <v>3235.9737250000007</v>
      </c>
      <c r="T209" t="str">
        <f t="shared" si="179"/>
        <v>牛</v>
      </c>
      <c r="U209">
        <f t="shared" si="180"/>
        <v>3269.5644000000002</v>
      </c>
      <c r="V209">
        <f t="shared" si="181"/>
        <v>3247.1628000000001</v>
      </c>
      <c r="W209" s="40">
        <f t="shared" si="158"/>
        <v>6.87513457333411E-3</v>
      </c>
      <c r="X209">
        <f t="shared" si="182"/>
        <v>1500</v>
      </c>
      <c r="Y209">
        <f t="shared" si="183"/>
        <v>930</v>
      </c>
      <c r="Z209" s="25">
        <f t="shared" si="159"/>
        <v>6.8854905750668017E-3</v>
      </c>
      <c r="AA209" s="25">
        <f t="shared" si="184"/>
        <v>3.599610310549361E-3</v>
      </c>
      <c r="AB209" s="25">
        <f t="shared" si="185"/>
        <v>-7.1569422936993011E-6</v>
      </c>
      <c r="AC209" s="25">
        <f t="shared" si="186"/>
        <v>6.8679776310405184E-3</v>
      </c>
      <c r="AD209" s="25">
        <f t="shared" si="187"/>
        <v>4.9407625203597896E-3</v>
      </c>
      <c r="AE209" s="25">
        <f t="shared" si="188"/>
        <v>-1.9343720529743258E-3</v>
      </c>
      <c r="AF209" s="25">
        <f t="shared" si="160"/>
        <v>4.9336055780660774E-3</v>
      </c>
      <c r="AG209" s="25">
        <f t="shared" si="189"/>
        <v>8.5332158886154176E-3</v>
      </c>
      <c r="AH209" s="25">
        <f t="shared" si="161"/>
        <v>5.2579573753967291E-4</v>
      </c>
      <c r="AI209" s="25">
        <f t="shared" si="162"/>
        <v>1.7651196540465332E-3</v>
      </c>
      <c r="AJ209" s="25">
        <f t="shared" si="163"/>
        <v>3.1160730649277884E-3</v>
      </c>
      <c r="AK209" s="25">
        <f t="shared" si="164"/>
        <v>2.9468592944578748E-3</v>
      </c>
      <c r="AL209" s="25">
        <f t="shared" si="165"/>
        <v>6.1778567829415161E-3</v>
      </c>
      <c r="AM209" s="25">
        <f t="shared" si="166"/>
        <v>2.3795368946699321E-3</v>
      </c>
      <c r="AN209" s="25">
        <f t="shared" si="167"/>
        <v>6.272526875844151E-4</v>
      </c>
      <c r="AO209" s="40">
        <f t="shared" si="190"/>
        <v>0.31244968344050533</v>
      </c>
      <c r="AP209" s="40">
        <f t="shared" si="191"/>
        <v>-0.26849413097710051</v>
      </c>
      <c r="AQ209" s="25">
        <f t="shared" si="168"/>
        <v>-2.451068242451155E-4</v>
      </c>
      <c r="AR209" s="25">
        <f t="shared" si="169"/>
        <v>1.3594935960238612E-3</v>
      </c>
      <c r="AS209" s="25">
        <f t="shared" si="170"/>
        <v>4.9336055780660774E-3</v>
      </c>
      <c r="AT209" s="28">
        <f t="shared" si="171"/>
        <v>0.78960472304770779</v>
      </c>
      <c r="AU209" s="28">
        <f t="shared" si="172"/>
        <v>0.99698872702938734</v>
      </c>
      <c r="AV209" s="40">
        <f t="shared" si="173"/>
        <v>0.998955431754873</v>
      </c>
      <c r="AW209" s="25">
        <f t="shared" si="174"/>
        <v>4.9336055780660774E-3</v>
      </c>
      <c r="AX209" s="28">
        <f t="shared" si="175"/>
        <v>0.19828494393258655</v>
      </c>
      <c r="AY209" s="25">
        <f t="shared" si="176"/>
        <v>4.8812313474322537E-3</v>
      </c>
      <c r="AZ209" s="25">
        <f t="shared" si="177"/>
        <v>2.3723799523762508E-3</v>
      </c>
      <c r="BA209" s="25">
        <f t="shared" si="199"/>
        <v>0.88621997471556835</v>
      </c>
      <c r="BB209" s="25">
        <f t="shared" si="196"/>
        <v>-6.1694691480241661E-6</v>
      </c>
      <c r="BC209" s="25">
        <f t="shared" si="200"/>
        <v>2.5667135312068324E-3</v>
      </c>
      <c r="BD209" s="39">
        <f t="shared" si="192"/>
        <v>1</v>
      </c>
      <c r="BE209" t="str">
        <f t="shared" si="157"/>
        <v/>
      </c>
      <c r="BF209" t="str">
        <f t="shared" si="193"/>
        <v/>
      </c>
      <c r="BG209" t="str">
        <f t="shared" si="194"/>
        <v/>
      </c>
      <c r="BH209">
        <f t="shared" si="197"/>
        <v>-0.5</v>
      </c>
      <c r="BI209" t="str">
        <f t="shared" si="195"/>
        <v/>
      </c>
      <c r="BJ209" s="25">
        <f t="shared" si="178"/>
        <v>-6.7974679801193058E-4</v>
      </c>
    </row>
    <row r="210" spans="1:63">
      <c r="A210" s="1">
        <v>42811</v>
      </c>
      <c r="B210" s="41">
        <f t="shared" si="198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49"/>
        <v>3238.0091350000002</v>
      </c>
      <c r="T210" t="str">
        <f t="shared" si="179"/>
        <v>牛</v>
      </c>
      <c r="U210">
        <f t="shared" si="180"/>
        <v>3274.1903000000002</v>
      </c>
      <c r="V210">
        <f t="shared" si="181"/>
        <v>3232.5209</v>
      </c>
      <c r="W210" s="40">
        <f t="shared" si="158"/>
        <v>1.2808304651090124E-2</v>
      </c>
      <c r="X210">
        <f t="shared" si="182"/>
        <v>930</v>
      </c>
      <c r="Y210">
        <f t="shared" si="183"/>
        <v>1453</v>
      </c>
      <c r="Z210" s="25">
        <f t="shared" si="159"/>
        <v>1.2735666323794147E-2</v>
      </c>
      <c r="AA210" s="25">
        <f t="shared" si="184"/>
        <v>7.1100909031228962E-4</v>
      </c>
      <c r="AB210" s="25">
        <f t="shared" si="185"/>
        <v>-1.1327493155116634E-2</v>
      </c>
      <c r="AC210" s="25">
        <f t="shared" si="186"/>
        <v>1.4808114959733764E-3</v>
      </c>
      <c r="AD210" s="25">
        <f t="shared" si="187"/>
        <v>7.099847033453791E-4</v>
      </c>
      <c r="AE210" s="25">
        <f t="shared" si="188"/>
        <v>-1.2098319947744686E-2</v>
      </c>
      <c r="AF210" s="25">
        <f t="shared" si="160"/>
        <v>-1.0617508451771396E-2</v>
      </c>
      <c r="AG210" s="25">
        <f t="shared" si="189"/>
        <v>-9.9064993614591569E-3</v>
      </c>
      <c r="AH210" s="25">
        <f t="shared" si="161"/>
        <v>4.5141409752407609E-5</v>
      </c>
      <c r="AI210" s="25">
        <f t="shared" si="162"/>
        <v>-1.590961629621739E-4</v>
      </c>
      <c r="AJ210" s="25">
        <f t="shared" si="163"/>
        <v>-9.0053377178922836E-4</v>
      </c>
      <c r="AK210" s="25">
        <f t="shared" si="164"/>
        <v>-3.2782394819491482E-3</v>
      </c>
      <c r="AL210" s="25">
        <f t="shared" si="165"/>
        <v>4.369357756337274E-3</v>
      </c>
      <c r="AM210" s="25">
        <f t="shared" si="166"/>
        <v>9.7004841940603707E-3</v>
      </c>
      <c r="AN210" s="25">
        <f t="shared" si="167"/>
        <v>0</v>
      </c>
      <c r="AO210" s="40">
        <f t="shared" si="190"/>
        <v>0.83721076855178922</v>
      </c>
      <c r="AP210" s="40">
        <f t="shared" si="191"/>
        <v>0.67430244695234798</v>
      </c>
      <c r="AQ210" s="25">
        <f t="shared" si="168"/>
        <v>5.2988602007705658E-4</v>
      </c>
      <c r="AR210" s="25">
        <f t="shared" si="169"/>
        <v>-7.3392689698221882E-3</v>
      </c>
      <c r="AS210" s="25">
        <f t="shared" si="170"/>
        <v>-1.0617508451771396E-2</v>
      </c>
      <c r="AT210" s="28">
        <f t="shared" si="171"/>
        <v>8.7054900559738482E-2</v>
      </c>
      <c r="AU210" s="28">
        <f t="shared" si="172"/>
        <v>0.15202668393125068</v>
      </c>
      <c r="AV210" s="40">
        <f t="shared" si="173"/>
        <v>0.11495965864639496</v>
      </c>
      <c r="AW210" s="25">
        <f t="shared" si="174"/>
        <v>-1.0617508451771396E-2</v>
      </c>
      <c r="AX210" s="28">
        <f t="shared" si="175"/>
        <v>-0.57228805790339854</v>
      </c>
      <c r="AY210" s="25">
        <f t="shared" si="176"/>
        <v>3.8113357104258206E-4</v>
      </c>
      <c r="AZ210" s="25">
        <f t="shared" si="177"/>
        <v>1.4808114959733764E-3</v>
      </c>
      <c r="BA210" s="25">
        <f t="shared" si="199"/>
        <v>0.998955431754873</v>
      </c>
      <c r="BB210" s="25">
        <f t="shared" si="196"/>
        <v>1.3594935960238612E-3</v>
      </c>
      <c r="BC210" s="25">
        <f t="shared" si="200"/>
        <v>4.9336055780660774E-3</v>
      </c>
      <c r="BD210" s="39">
        <f t="shared" si="192"/>
        <v>0</v>
      </c>
      <c r="BE210" t="str">
        <f t="shared" si="157"/>
        <v/>
      </c>
      <c r="BF210" t="str">
        <f t="shared" si="193"/>
        <v/>
      </c>
      <c r="BG210" t="str">
        <f t="shared" si="194"/>
        <v/>
      </c>
      <c r="BH210" t="str">
        <f t="shared" si="197"/>
        <v/>
      </c>
      <c r="BI210">
        <f t="shared" si="195"/>
        <v>0</v>
      </c>
      <c r="BJ210" s="25" t="str">
        <f t="shared" si="178"/>
        <v/>
      </c>
    </row>
    <row r="211" spans="1:63">
      <c r="A211" s="1">
        <v>42814</v>
      </c>
      <c r="B211" s="41">
        <f t="shared" si="198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49"/>
        <v>3239.7647249999995</v>
      </c>
      <c r="T211" t="str">
        <f t="shared" si="179"/>
        <v>熊</v>
      </c>
      <c r="U211">
        <f t="shared" si="180"/>
        <v>3250.8483999999999</v>
      </c>
      <c r="V211">
        <f t="shared" si="181"/>
        <v>3228.1543000000001</v>
      </c>
      <c r="W211" s="40">
        <f t="shared" si="158"/>
        <v>7.0054586679154113E-3</v>
      </c>
      <c r="X211">
        <f t="shared" si="182"/>
        <v>1459</v>
      </c>
      <c r="Y211">
        <f t="shared" si="183"/>
        <v>1359</v>
      </c>
      <c r="Z211" s="25">
        <f t="shared" ref="Z211:Z238" si="201">(U211-V211)/(C211)</f>
        <v>7.0019528185727813E-3</v>
      </c>
      <c r="AA211" s="25">
        <f t="shared" ref="AA211:AA238" si="202">LN(C211/N210)</f>
        <v>1.1727858561547328E-3</v>
      </c>
      <c r="AB211" s="25">
        <f t="shared" ref="AB211:AB238" si="203">LN(N211/U211)</f>
        <v>-1.0016348559569905E-4</v>
      </c>
      <c r="AC211" s="25">
        <f t="shared" ref="AC211:AC238" si="204">LN(N211/V211)</f>
        <v>6.9052951823197102E-3</v>
      </c>
      <c r="AD211" s="25">
        <f t="shared" ref="AD211:AD238" si="205">LN(U211/C211)</f>
        <v>3.0001138498583898E-3</v>
      </c>
      <c r="AE211" s="25">
        <f t="shared" ref="AE211:AE238" si="206">LN(V211/C211)</f>
        <v>-4.0053448180570198E-3</v>
      </c>
      <c r="AF211" s="25">
        <f t="shared" ref="AF211:AG238" si="207">LN(N211/C211)</f>
        <v>2.8999503642628344E-3</v>
      </c>
      <c r="AG211" s="25">
        <f t="shared" ref="AG211:AG238" si="208">LN(N211/N210)</f>
        <v>4.0727362204173306E-3</v>
      </c>
      <c r="AH211" s="25">
        <f t="shared" ref="AH211:AH238" si="209">LN(D211/C211)</f>
        <v>1.5675850355760575E-3</v>
      </c>
      <c r="AI211" s="25">
        <f t="shared" ref="AI211:AI238" si="210">LN(E211/C211)</f>
        <v>7.660488810173465E-4</v>
      </c>
      <c r="AJ211" s="25">
        <f t="shared" ref="AJ211:AJ238" si="211">LN(F211/C211)</f>
        <v>1.1131368828953379E-4</v>
      </c>
      <c r="AK211" s="25">
        <f t="shared" ref="AK211:AK238" si="212">+LN(G211/C211)</f>
        <v>-4.7420924199883461E-4</v>
      </c>
      <c r="AL211" s="25">
        <f t="shared" ref="AL211:AL238" si="213">LN(H211/I211)</f>
        <v>3.9983757533974618E-3</v>
      </c>
      <c r="AM211" s="25">
        <f t="shared" ref="AM211:AM238" si="214">LN(O211/P211)</f>
        <v>7.0054586679154113E-3</v>
      </c>
      <c r="AN211" s="25">
        <f t="shared" ref="AN211:AN238" si="215">LN(L211/G211)</f>
        <v>0</v>
      </c>
      <c r="AO211" s="40">
        <f t="shared" ref="AO211:AO238" si="216">(C211-I211)/(H211-I211)</f>
        <v>0.40660290033937863</v>
      </c>
      <c r="AP211" s="40">
        <f t="shared" ref="AP211:AP238" si="217">(N210-I211)/(H211-I211)</f>
        <v>0.11356834310397342</v>
      </c>
      <c r="AQ211" s="25">
        <f t="shared" ref="AQ211:AQ238" si="218">LN(M211/L211)</f>
        <v>4.821506115972412E-5</v>
      </c>
      <c r="AR211" s="25">
        <f t="shared" ref="AR211:AR238" si="219">LN(N211/L211)</f>
        <v>3.3741596062616406E-3</v>
      </c>
      <c r="AS211" s="25">
        <f t="shared" si="170"/>
        <v>2.8999503642628344E-3</v>
      </c>
      <c r="AT211" s="28">
        <f t="shared" si="171"/>
        <v>0.28807466831223311</v>
      </c>
      <c r="AU211" s="28">
        <f t="shared" si="172"/>
        <v>0.98565265862053697</v>
      </c>
      <c r="AV211" s="40">
        <f t="shared" si="173"/>
        <v>0.98565265862053697</v>
      </c>
      <c r="AW211" s="25">
        <f t="shared" si="174"/>
        <v>2.8999503642628344E-3</v>
      </c>
      <c r="AX211" s="28">
        <f t="shared" si="175"/>
        <v>0.48247341820122247</v>
      </c>
      <c r="AY211" s="25">
        <f t="shared" si="176"/>
        <v>1.1534710635795089E-3</v>
      </c>
      <c r="AZ211" s="25">
        <f t="shared" si="177"/>
        <v>6.9052951823197102E-3</v>
      </c>
      <c r="BA211" s="25">
        <f t="shared" si="199"/>
        <v>0.11495965864639496</v>
      </c>
      <c r="BB211" s="25">
        <f t="shared" si="196"/>
        <v>-7.3392689698221882E-3</v>
      </c>
      <c r="BC211" s="25">
        <f t="shared" si="200"/>
        <v>-1.0617508451771396E-2</v>
      </c>
      <c r="BD211" s="39">
        <f t="shared" si="192"/>
        <v>1</v>
      </c>
      <c r="BE211" t="str">
        <f t="shared" si="157"/>
        <v/>
      </c>
      <c r="BF211" t="str">
        <f t="shared" si="193"/>
        <v/>
      </c>
      <c r="BG211" t="str">
        <f t="shared" si="194"/>
        <v/>
      </c>
      <c r="BH211" t="str">
        <f t="shared" si="197"/>
        <v/>
      </c>
      <c r="BI211" t="str">
        <f t="shared" si="195"/>
        <v/>
      </c>
      <c r="BJ211" s="25" t="str">
        <f t="shared" si="178"/>
        <v/>
      </c>
    </row>
    <row r="212" spans="1:63">
      <c r="A212" s="1">
        <v>42815</v>
      </c>
      <c r="B212" s="41">
        <f t="shared" si="198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49"/>
        <v>3240.2928649999999</v>
      </c>
      <c r="T212" t="str">
        <f t="shared" si="179"/>
        <v>牛</v>
      </c>
      <c r="U212">
        <f t="shared" si="180"/>
        <v>3262.2208999999998</v>
      </c>
      <c r="V212">
        <f t="shared" si="181"/>
        <v>3246.9283999999998</v>
      </c>
      <c r="W212" s="40">
        <f t="shared" si="158"/>
        <v>4.6987793431970066E-3</v>
      </c>
      <c r="X212">
        <f t="shared" si="182"/>
        <v>1500</v>
      </c>
      <c r="Y212">
        <f t="shared" si="183"/>
        <v>932</v>
      </c>
      <c r="Z212" s="25">
        <f t="shared" si="201"/>
        <v>4.7050265990529454E-3</v>
      </c>
      <c r="AA212" s="25">
        <f t="shared" si="202"/>
        <v>-8.4759188812173503E-5</v>
      </c>
      <c r="AB212" s="25">
        <f t="shared" si="203"/>
        <v>-6.1921197735098131E-6</v>
      </c>
      <c r="AC212" s="25">
        <f t="shared" si="204"/>
        <v>4.6925872234235919E-3</v>
      </c>
      <c r="AD212" s="25">
        <f t="shared" si="205"/>
        <v>3.6771353421961753E-3</v>
      </c>
      <c r="AE212" s="25">
        <f t="shared" si="206"/>
        <v>-1.0216440010010046E-3</v>
      </c>
      <c r="AF212" s="25">
        <f t="shared" si="207"/>
        <v>3.6709432224226878E-3</v>
      </c>
      <c r="AG212" s="25">
        <f t="shared" si="208"/>
        <v>3.5861840336105385E-3</v>
      </c>
      <c r="AH212" s="25">
        <f t="shared" si="209"/>
        <v>-6.7254417968049375E-4</v>
      </c>
      <c r="AI212" s="25">
        <f t="shared" si="210"/>
        <v>-8.1411553326457109E-4</v>
      </c>
      <c r="AJ212" s="25">
        <f t="shared" si="211"/>
        <v>2.7163502431528768E-4</v>
      </c>
      <c r="AK212" s="25">
        <f t="shared" si="212"/>
        <v>2.4195323924954943E-3</v>
      </c>
      <c r="AL212" s="25">
        <f t="shared" si="213"/>
        <v>3.732222067349922E-3</v>
      </c>
      <c r="AM212" s="25">
        <f t="shared" si="214"/>
        <v>3.8963426882061012E-3</v>
      </c>
      <c r="AN212" s="25">
        <f t="shared" si="215"/>
        <v>0</v>
      </c>
      <c r="AO212" s="40">
        <f t="shared" si="216"/>
        <v>0.27336523651460126</v>
      </c>
      <c r="AP212" s="40">
        <f t="shared" si="217"/>
        <v>0.29605712920790944</v>
      </c>
      <c r="AQ212" s="25">
        <f t="shared" si="218"/>
        <v>1.5578318878623349E-4</v>
      </c>
      <c r="AR212" s="25">
        <f t="shared" si="219"/>
        <v>1.2514108299271425E-3</v>
      </c>
      <c r="AS212" s="25">
        <f t="shared" si="170"/>
        <v>3.6709432224226878E-3</v>
      </c>
      <c r="AT212" s="28">
        <f t="shared" si="171"/>
        <v>0.92188388010771904</v>
      </c>
      <c r="AU212" s="28">
        <f t="shared" si="172"/>
        <v>0.99840769352042158</v>
      </c>
      <c r="AV212" s="40">
        <f t="shared" si="173"/>
        <v>0.99867909105771246</v>
      </c>
      <c r="AW212" s="25">
        <f t="shared" si="174"/>
        <v>3.6709432224226878E-3</v>
      </c>
      <c r="AX212" s="28">
        <f t="shared" si="175"/>
        <v>0.26678437142389883</v>
      </c>
      <c r="AY212" s="25">
        <f t="shared" si="176"/>
        <v>3.4411763934964527E-3</v>
      </c>
      <c r="AZ212" s="25">
        <f t="shared" si="177"/>
        <v>3.8901505684325794E-3</v>
      </c>
      <c r="BA212" s="25">
        <f t="shared" si="199"/>
        <v>0.98565265862053697</v>
      </c>
      <c r="BB212" s="25">
        <f t="shared" si="196"/>
        <v>3.3741596062616406E-3</v>
      </c>
      <c r="BC212" s="25">
        <f t="shared" si="200"/>
        <v>2.8999503642628344E-3</v>
      </c>
      <c r="BD212" s="39">
        <f t="shared" si="192"/>
        <v>0</v>
      </c>
      <c r="BE212">
        <f t="shared" si="157"/>
        <v>0</v>
      </c>
      <c r="BF212">
        <f t="shared" si="193"/>
        <v>0</v>
      </c>
      <c r="BG212" t="str">
        <f t="shared" si="194"/>
        <v/>
      </c>
      <c r="BH212" t="str">
        <f t="shared" si="197"/>
        <v/>
      </c>
      <c r="BI212" t="str">
        <f t="shared" si="195"/>
        <v/>
      </c>
      <c r="BJ212" s="25" t="str">
        <f t="shared" si="178"/>
        <v/>
      </c>
    </row>
    <row r="213" spans="1:63">
      <c r="A213" s="1">
        <v>42816</v>
      </c>
      <c r="B213" s="41">
        <f t="shared" si="198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49"/>
        <v>3240.7624949999999</v>
      </c>
      <c r="T213" t="str">
        <f t="shared" si="179"/>
        <v>牛</v>
      </c>
      <c r="U213">
        <f t="shared" si="180"/>
        <v>3255.5684999999999</v>
      </c>
      <c r="V213">
        <f t="shared" si="181"/>
        <v>3229.1282999999999</v>
      </c>
      <c r="W213" s="40">
        <f t="shared" si="158"/>
        <v>8.1546901376625212E-3</v>
      </c>
      <c r="X213">
        <f t="shared" si="182"/>
        <v>1009</v>
      </c>
      <c r="Y213">
        <f t="shared" si="183"/>
        <v>1104</v>
      </c>
      <c r="Z213" s="25">
        <f t="shared" si="201"/>
        <v>8.144911041701907E-3</v>
      </c>
      <c r="AA213" s="25">
        <f t="shared" si="202"/>
        <v>-4.9097698907471718E-3</v>
      </c>
      <c r="AB213" s="25">
        <f t="shared" si="203"/>
        <v>-3.1140086079607986E-3</v>
      </c>
      <c r="AC213" s="25">
        <f t="shared" si="204"/>
        <v>5.0406815297016506E-3</v>
      </c>
      <c r="AD213" s="25">
        <f t="shared" si="205"/>
        <v>2.8746557019714764E-3</v>
      </c>
      <c r="AE213" s="25">
        <f t="shared" si="206"/>
        <v>-5.2800344356911588E-3</v>
      </c>
      <c r="AF213" s="25">
        <f t="shared" si="207"/>
        <v>-2.3935290598944945E-4</v>
      </c>
      <c r="AG213" s="25">
        <f t="shared" si="208"/>
        <v>-5.1491227967365464E-3</v>
      </c>
      <c r="AH213" s="25">
        <f t="shared" si="209"/>
        <v>-1.4046171186362472E-3</v>
      </c>
      <c r="AI213" s="25">
        <f t="shared" si="210"/>
        <v>2.4292974686409329E-4</v>
      </c>
      <c r="AJ213" s="25">
        <f t="shared" si="211"/>
        <v>3.5607295798750001E-4</v>
      </c>
      <c r="AK213" s="25">
        <f t="shared" si="212"/>
        <v>-2.5508881851321842E-3</v>
      </c>
      <c r="AL213" s="25">
        <f t="shared" si="213"/>
        <v>8.1546901376625212E-3</v>
      </c>
      <c r="AM213" s="25">
        <f t="shared" si="214"/>
        <v>5.1392037671137026E-3</v>
      </c>
      <c r="AN213" s="25">
        <f t="shared" si="215"/>
        <v>0</v>
      </c>
      <c r="AO213" s="40">
        <f t="shared" si="216"/>
        <v>0.64655335436192807</v>
      </c>
      <c r="AP213" s="40">
        <f t="shared" si="217"/>
        <v>1.2508377395027273</v>
      </c>
      <c r="AQ213" s="25">
        <f t="shared" si="218"/>
        <v>-6.8786229500670008E-4</v>
      </c>
      <c r="AR213" s="25">
        <f t="shared" si="219"/>
        <v>2.3115352791426734E-3</v>
      </c>
      <c r="AS213" s="25">
        <f t="shared" si="170"/>
        <v>-2.3935290598944945E-4</v>
      </c>
      <c r="AT213" s="28">
        <f t="shared" si="171"/>
        <v>0.33376449497357513</v>
      </c>
      <c r="AU213" s="28">
        <f t="shared" si="172"/>
        <v>0.85499681654914139</v>
      </c>
      <c r="AV213" s="40">
        <f t="shared" si="173"/>
        <v>0.61717006679223141</v>
      </c>
      <c r="AW213" s="25">
        <f t="shared" si="174"/>
        <v>-2.3935290598944945E-4</v>
      </c>
      <c r="AX213" s="28">
        <f t="shared" si="175"/>
        <v>0.28340557181865622</v>
      </c>
      <c r="AY213" s="25">
        <f t="shared" si="176"/>
        <v>2.7291462505590479E-3</v>
      </c>
      <c r="AZ213" s="25">
        <f t="shared" si="177"/>
        <v>4.3956380775795256E-3</v>
      </c>
      <c r="BA213" s="25">
        <f t="shared" si="199"/>
        <v>0.99867909105771246</v>
      </c>
      <c r="BB213" s="25">
        <f t="shared" si="196"/>
        <v>1.2514108299271425E-3</v>
      </c>
      <c r="BC213" s="25">
        <f t="shared" si="200"/>
        <v>3.6709432224226878E-3</v>
      </c>
      <c r="BD213" s="39">
        <f t="shared" si="192"/>
        <v>0</v>
      </c>
      <c r="BE213" t="str">
        <f t="shared" si="157"/>
        <v/>
      </c>
      <c r="BF213" t="str">
        <f t="shared" si="193"/>
        <v/>
      </c>
      <c r="BG213">
        <f t="shared" si="194"/>
        <v>0</v>
      </c>
      <c r="BH213" t="str">
        <f t="shared" si="197"/>
        <v/>
      </c>
      <c r="BI213" t="str">
        <f t="shared" si="195"/>
        <v/>
      </c>
      <c r="BJ213" s="25" t="str">
        <f t="shared" si="178"/>
        <v/>
      </c>
    </row>
    <row r="214" spans="1:63">
      <c r="A214" s="1">
        <v>42817</v>
      </c>
      <c r="B214" s="41">
        <f t="shared" si="198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49"/>
        <v>3239.9743149999999</v>
      </c>
      <c r="T214" t="str">
        <f t="shared" si="179"/>
        <v>牛</v>
      </c>
      <c r="U214">
        <f t="shared" si="180"/>
        <v>3262.05</v>
      </c>
      <c r="V214">
        <f t="shared" si="181"/>
        <v>3222.17</v>
      </c>
      <c r="W214" s="40">
        <f t="shared" si="158"/>
        <v>1.2300786478599411E-2</v>
      </c>
      <c r="X214">
        <f t="shared" si="182"/>
        <v>1037</v>
      </c>
      <c r="Y214">
        <f t="shared" si="183"/>
        <v>1342</v>
      </c>
      <c r="Z214" s="25">
        <f t="shared" si="201"/>
        <v>1.2286609505793657E-2</v>
      </c>
      <c r="AA214" s="25">
        <f t="shared" si="202"/>
        <v>1.1202761930047172E-4</v>
      </c>
      <c r="AB214" s="25">
        <f t="shared" si="203"/>
        <v>-4.1470891617166935E-3</v>
      </c>
      <c r="AC214" s="25">
        <f t="shared" si="204"/>
        <v>8.1536973168826726E-3</v>
      </c>
      <c r="AD214" s="25">
        <f t="shared" si="205"/>
        <v>4.9908983015169934E-3</v>
      </c>
      <c r="AE214" s="25">
        <f t="shared" si="206"/>
        <v>-7.3098881770823632E-3</v>
      </c>
      <c r="AF214" s="25">
        <f t="shared" si="207"/>
        <v>8.4380913980027373E-4</v>
      </c>
      <c r="AG214" s="25">
        <f t="shared" si="208"/>
        <v>9.5583675910082826E-4</v>
      </c>
      <c r="AH214" s="25">
        <f t="shared" si="209"/>
        <v>7.7916282438692994E-4</v>
      </c>
      <c r="AI214" s="25">
        <f t="shared" si="210"/>
        <v>1.8406801552589009E-3</v>
      </c>
      <c r="AJ214" s="25">
        <f t="shared" si="211"/>
        <v>2.043624696747169E-3</v>
      </c>
      <c r="AK214" s="25">
        <f t="shared" si="212"/>
        <v>2.8642075409798847E-3</v>
      </c>
      <c r="AL214" s="25">
        <f t="shared" si="213"/>
        <v>4.9908983015169934E-3</v>
      </c>
      <c r="AM214" s="25">
        <f t="shared" si="214"/>
        <v>1.0432117430177671E-2</v>
      </c>
      <c r="AN214" s="25">
        <f t="shared" si="215"/>
        <v>0</v>
      </c>
      <c r="AO214" s="40">
        <f t="shared" si="216"/>
        <v>0</v>
      </c>
      <c r="AP214" s="40">
        <f t="shared" si="217"/>
        <v>-2.2389162561584228E-2</v>
      </c>
      <c r="AQ214" s="25">
        <f t="shared" si="218"/>
        <v>-1.051204832755157E-3</v>
      </c>
      <c r="AR214" s="25">
        <f t="shared" si="219"/>
        <v>-2.0203984011796287E-3</v>
      </c>
      <c r="AS214" s="25">
        <f t="shared" si="170"/>
        <v>8.4380913980027373E-4</v>
      </c>
      <c r="AT214" s="28">
        <f t="shared" si="171"/>
        <v>0.57327586206895376</v>
      </c>
      <c r="AU214" s="28">
        <f t="shared" si="172"/>
        <v>0.78070435039953057</v>
      </c>
      <c r="AV214" s="40">
        <f t="shared" si="173"/>
        <v>0.66148445336008121</v>
      </c>
      <c r="AW214" s="25">
        <f t="shared" si="174"/>
        <v>8.4380913980027373E-4</v>
      </c>
      <c r="AX214" s="28">
        <f t="shared" si="175"/>
        <v>-0.16474423269808652</v>
      </c>
      <c r="AY214" s="25">
        <f t="shared" si="176"/>
        <v>2.8642075409798847E-3</v>
      </c>
      <c r="AZ214" s="25">
        <f t="shared" si="177"/>
        <v>8.1536973168826726E-3</v>
      </c>
      <c r="BA214" s="25">
        <f t="shared" si="199"/>
        <v>0.61717006679223141</v>
      </c>
      <c r="BB214" s="25">
        <f t="shared" si="196"/>
        <v>2.3115352791426734E-3</v>
      </c>
      <c r="BC214" s="25">
        <f t="shared" si="200"/>
        <v>-2.3935290598944945E-4</v>
      </c>
      <c r="BD214" s="39">
        <f t="shared" si="192"/>
        <v>0</v>
      </c>
      <c r="BE214" t="str">
        <f t="shared" si="157"/>
        <v/>
      </c>
      <c r="BF214" t="str">
        <f t="shared" si="193"/>
        <v/>
      </c>
      <c r="BG214" t="str">
        <f t="shared" si="194"/>
        <v/>
      </c>
      <c r="BH214">
        <f t="shared" si="197"/>
        <v>0</v>
      </c>
      <c r="BI214" t="str">
        <f t="shared" si="195"/>
        <v/>
      </c>
      <c r="BJ214" s="25" t="str">
        <f t="shared" si="178"/>
        <v/>
      </c>
    </row>
    <row r="215" spans="1:63">
      <c r="A215" s="1">
        <v>42818</v>
      </c>
      <c r="B215" s="41">
        <f t="shared" ref="B215:B237" si="22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49"/>
        <v>3239.8607549999997</v>
      </c>
      <c r="T215" t="str">
        <f t="shared" si="179"/>
        <v>牛</v>
      </c>
      <c r="U215">
        <f t="shared" si="180"/>
        <v>3275.1547</v>
      </c>
      <c r="V215">
        <f t="shared" si="181"/>
        <v>3241.1233000000002</v>
      </c>
      <c r="W215" s="40">
        <f t="shared" si="158"/>
        <v>1.0445137363420981E-2</v>
      </c>
      <c r="X215">
        <f t="shared" si="182"/>
        <v>1426</v>
      </c>
      <c r="Y215">
        <f t="shared" si="183"/>
        <v>1000</v>
      </c>
      <c r="Z215" s="25">
        <f t="shared" si="201"/>
        <v>1.0479746636449157E-2</v>
      </c>
      <c r="AA215" s="25">
        <f t="shared" si="202"/>
        <v>-3.6961779155228919E-4</v>
      </c>
      <c r="AB215" s="25">
        <f t="shared" si="203"/>
        <v>-1.9020538747571217E-3</v>
      </c>
      <c r="AC215" s="25">
        <f t="shared" si="204"/>
        <v>8.5430834886639061E-3</v>
      </c>
      <c r="AD215" s="25">
        <f t="shared" si="205"/>
        <v>8.5259794651215502E-3</v>
      </c>
      <c r="AE215" s="25">
        <f t="shared" si="206"/>
        <v>-1.9191578982995262E-3</v>
      </c>
      <c r="AF215" s="25">
        <f t="shared" si="207"/>
        <v>6.6239255903643712E-3</v>
      </c>
      <c r="AG215" s="25">
        <f t="shared" si="208"/>
        <v>6.2543077988121655E-3</v>
      </c>
      <c r="AH215" s="25">
        <f t="shared" si="209"/>
        <v>-7.7043247454332091E-4</v>
      </c>
      <c r="AI215" s="25">
        <f t="shared" si="210"/>
        <v>4.1652992937472487E-4</v>
      </c>
      <c r="AJ215" s="25">
        <f t="shared" si="211"/>
        <v>1.6466644511751421E-3</v>
      </c>
      <c r="AK215" s="25">
        <f t="shared" si="212"/>
        <v>-3.478826280033153E-4</v>
      </c>
      <c r="AL215" s="25">
        <f t="shared" si="213"/>
        <v>4.1067033015131675E-3</v>
      </c>
      <c r="AM215" s="25">
        <f t="shared" si="214"/>
        <v>9.9765824768005933E-3</v>
      </c>
      <c r="AN215" s="25">
        <f t="shared" si="215"/>
        <v>0</v>
      </c>
      <c r="AO215" s="40">
        <f t="shared" si="216"/>
        <v>0.46681211903100245</v>
      </c>
      <c r="AP215" s="40">
        <f t="shared" si="217"/>
        <v>0.55682014140370628</v>
      </c>
      <c r="AQ215" s="25">
        <f t="shared" si="218"/>
        <v>-4.7266129830217325E-4</v>
      </c>
      <c r="AR215" s="25">
        <f t="shared" si="219"/>
        <v>6.9718082183678415E-3</v>
      </c>
      <c r="AS215" s="25">
        <f t="shared" si="170"/>
        <v>6.6239255903643712E-3</v>
      </c>
      <c r="AT215" s="28">
        <f t="shared" si="171"/>
        <v>0.38212735329177883</v>
      </c>
      <c r="AU215" s="28">
        <f t="shared" si="172"/>
        <v>0.80857765037338836</v>
      </c>
      <c r="AV215" s="40">
        <f t="shared" si="173"/>
        <v>0.81712183454103304</v>
      </c>
      <c r="AW215" s="25">
        <f t="shared" si="174"/>
        <v>6.6239255903643712E-3</v>
      </c>
      <c r="AX215" s="28">
        <f t="shared" si="175"/>
        <v>0.66735720540442323</v>
      </c>
      <c r="AY215" s="25">
        <f t="shared" si="176"/>
        <v>1.5712752702960299E-3</v>
      </c>
      <c r="AZ215" s="25">
        <f t="shared" si="177"/>
        <v>8.0745286020436693E-3</v>
      </c>
      <c r="BA215" s="25">
        <f t="shared" si="199"/>
        <v>0.66148445336008121</v>
      </c>
      <c r="BB215" s="25">
        <f t="shared" si="196"/>
        <v>-2.0203984011796287E-3</v>
      </c>
      <c r="BC215" s="25">
        <f t="shared" si="200"/>
        <v>8.4380913980027373E-4</v>
      </c>
      <c r="BD215" s="39">
        <f t="shared" si="192"/>
        <v>1</v>
      </c>
      <c r="BE215" t="str">
        <f t="shared" si="157"/>
        <v/>
      </c>
      <c r="BF215" t="str">
        <f t="shared" si="193"/>
        <v/>
      </c>
      <c r="BG215" t="str">
        <f t="shared" si="194"/>
        <v/>
      </c>
      <c r="BH215" t="str">
        <f t="shared" si="197"/>
        <v/>
      </c>
      <c r="BI215">
        <f t="shared" si="195"/>
        <v>0</v>
      </c>
      <c r="BJ215" s="25" t="str">
        <f t="shared" si="178"/>
        <v/>
      </c>
    </row>
    <row r="216" spans="1:63" ht="42">
      <c r="A216" s="1">
        <v>42821</v>
      </c>
      <c r="B216" s="41">
        <f t="shared" si="22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49"/>
        <v>3240.6725849999998</v>
      </c>
      <c r="T216" t="str">
        <f t="shared" si="179"/>
        <v>牛</v>
      </c>
      <c r="U216">
        <f t="shared" si="180"/>
        <v>3283.0945000000002</v>
      </c>
      <c r="V216">
        <f t="shared" si="181"/>
        <v>3262.1183999999998</v>
      </c>
      <c r="W216" s="40">
        <f t="shared" si="158"/>
        <v>6.4096224628024624E-3</v>
      </c>
      <c r="X216">
        <f t="shared" si="182"/>
        <v>1026</v>
      </c>
      <c r="Y216">
        <f t="shared" si="183"/>
        <v>1421</v>
      </c>
      <c r="Z216" s="25">
        <f t="shared" si="201"/>
        <v>6.4168209478104466E-3</v>
      </c>
      <c r="AA216" s="25">
        <f t="shared" si="202"/>
        <v>-2.1719661544219477E-6</v>
      </c>
      <c r="AB216" s="25">
        <f t="shared" si="203"/>
        <v>-4.9691431846018742E-3</v>
      </c>
      <c r="AC216" s="25">
        <f t="shared" si="204"/>
        <v>1.4404792782005235E-3</v>
      </c>
      <c r="AD216" s="25">
        <f t="shared" si="205"/>
        <v>4.3255439814630465E-3</v>
      </c>
      <c r="AE216" s="25">
        <f t="shared" si="206"/>
        <v>-2.0840784813393339E-3</v>
      </c>
      <c r="AF216" s="25">
        <f t="shared" si="207"/>
        <v>-6.4359920313869555E-4</v>
      </c>
      <c r="AG216" s="25">
        <f t="shared" si="208"/>
        <v>-6.4577116929314846E-4</v>
      </c>
      <c r="AH216" s="25">
        <f t="shared" si="209"/>
        <v>1.9680380770296821E-4</v>
      </c>
      <c r="AI216" s="25">
        <f t="shared" si="210"/>
        <v>1.5583204705223012E-3</v>
      </c>
      <c r="AJ216" s="25">
        <f t="shared" si="211"/>
        <v>8.3787577459706604E-4</v>
      </c>
      <c r="AK216" s="25">
        <f t="shared" si="212"/>
        <v>1.5549599759093992E-3</v>
      </c>
      <c r="AL216" s="25">
        <f t="shared" si="213"/>
        <v>4.9842956456809936E-3</v>
      </c>
      <c r="AM216" s="25">
        <f t="shared" si="214"/>
        <v>4.1574728605118369E-3</v>
      </c>
      <c r="AN216" s="25">
        <f t="shared" si="215"/>
        <v>0</v>
      </c>
      <c r="AO216" s="40">
        <f t="shared" si="216"/>
        <v>0.13187977847481253</v>
      </c>
      <c r="AP216" s="40">
        <f t="shared" si="217"/>
        <v>0.13231474220740227</v>
      </c>
      <c r="AQ216" s="25">
        <f t="shared" si="218"/>
        <v>-8.5586113232182675E-4</v>
      </c>
      <c r="AR216" s="25">
        <f t="shared" si="219"/>
        <v>-2.1985591790480768E-3</v>
      </c>
      <c r="AS216" s="25">
        <f t="shared" si="170"/>
        <v>-6.4359920313869555E-4</v>
      </c>
      <c r="AT216" s="28">
        <f t="shared" si="171"/>
        <v>0.4435221035091137</v>
      </c>
      <c r="AU216" s="28">
        <f t="shared" si="172"/>
        <v>0.34600894749235561</v>
      </c>
      <c r="AV216" s="40">
        <f t="shared" si="173"/>
        <v>0.22417894651532241</v>
      </c>
      <c r="AW216" s="25">
        <f t="shared" si="174"/>
        <v>-6.4359920313869555E-4</v>
      </c>
      <c r="AX216" s="28">
        <f t="shared" si="175"/>
        <v>-0.34278059315124815</v>
      </c>
      <c r="AY216" s="25">
        <f t="shared" si="176"/>
        <v>2.2137116401272161E-3</v>
      </c>
      <c r="AZ216" s="25">
        <f t="shared" si="177"/>
        <v>1.4404792782005235E-3</v>
      </c>
      <c r="BA216" s="25">
        <f t="shared" si="199"/>
        <v>0.81712183454103304</v>
      </c>
      <c r="BB216" s="25">
        <f t="shared" si="196"/>
        <v>6.9718082183678415E-3</v>
      </c>
      <c r="BC216" s="25">
        <f t="shared" si="200"/>
        <v>6.6239255903643712E-3</v>
      </c>
      <c r="BD216" s="39">
        <f t="shared" si="192"/>
        <v>0</v>
      </c>
      <c r="BE216" t="str">
        <f t="shared" si="157"/>
        <v/>
      </c>
      <c r="BF216" t="str">
        <f t="shared" si="193"/>
        <v/>
      </c>
      <c r="BG216" t="str">
        <f t="shared" si="194"/>
        <v/>
      </c>
      <c r="BH216" t="str">
        <f t="shared" si="197"/>
        <v/>
      </c>
      <c r="BI216" t="str">
        <f t="shared" si="195"/>
        <v/>
      </c>
      <c r="BJ216" s="25" t="str">
        <f t="shared" si="178"/>
        <v/>
      </c>
      <c r="BK216" s="50" t="s">
        <v>268</v>
      </c>
    </row>
    <row r="217" spans="1:63">
      <c r="A217" s="1">
        <v>42822</v>
      </c>
      <c r="B217" s="41">
        <f t="shared" si="22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49"/>
        <v>3242.5438650000001</v>
      </c>
      <c r="T217" t="str">
        <f t="shared" si="179"/>
        <v>牛</v>
      </c>
      <c r="U217">
        <f t="shared" si="180"/>
        <v>3265.6343999999999</v>
      </c>
      <c r="V217">
        <f t="shared" si="181"/>
        <v>3246.2411000000002</v>
      </c>
      <c r="W217" s="40">
        <f t="shared" si="158"/>
        <v>5.9563047037848368E-3</v>
      </c>
      <c r="X217">
        <f t="shared" si="182"/>
        <v>930</v>
      </c>
      <c r="Y217">
        <f t="shared" si="183"/>
        <v>1345</v>
      </c>
      <c r="Z217" s="25">
        <f t="shared" si="201"/>
        <v>5.9386010877395604E-3</v>
      </c>
      <c r="AA217" s="25">
        <f t="shared" si="202"/>
        <v>-3.6323249887560143E-4</v>
      </c>
      <c r="AB217" s="25">
        <f t="shared" si="203"/>
        <v>-3.8782440316581551E-3</v>
      </c>
      <c r="AC217" s="25">
        <f t="shared" si="204"/>
        <v>2.0780606721265225E-3</v>
      </c>
      <c r="AD217" s="25">
        <f t="shared" si="205"/>
        <v>0</v>
      </c>
      <c r="AE217" s="25">
        <f t="shared" si="206"/>
        <v>-5.9563047037848021E-3</v>
      </c>
      <c r="AF217" s="25">
        <f t="shared" si="207"/>
        <v>-3.8782440316581551E-3</v>
      </c>
      <c r="AG217" s="25">
        <f t="shared" si="208"/>
        <v>-4.24147653053369E-3</v>
      </c>
      <c r="AH217" s="25">
        <f t="shared" si="209"/>
        <v>-4.995070274670686E-4</v>
      </c>
      <c r="AI217" s="25">
        <f t="shared" si="210"/>
        <v>-4.4616904800818201E-4</v>
      </c>
      <c r="AJ217" s="25">
        <f t="shared" si="211"/>
        <v>-1.8872633295445758E-3</v>
      </c>
      <c r="AK217" s="25">
        <f t="shared" si="212"/>
        <v>-2.5311627928120482E-3</v>
      </c>
      <c r="AL217" s="25">
        <f t="shared" si="213"/>
        <v>4.6586298184964903E-3</v>
      </c>
      <c r="AM217" s="25">
        <f t="shared" si="214"/>
        <v>3.4324483721038632E-3</v>
      </c>
      <c r="AN217" s="25">
        <f t="shared" si="215"/>
        <v>0</v>
      </c>
      <c r="AO217" s="40">
        <f t="shared" si="216"/>
        <v>1</v>
      </c>
      <c r="AP217" s="40">
        <f t="shared" si="217"/>
        <v>1.0781657662406152</v>
      </c>
      <c r="AQ217" s="25">
        <f t="shared" si="218"/>
        <v>-8.0738575738880866E-4</v>
      </c>
      <c r="AR217" s="25">
        <f t="shared" si="219"/>
        <v>-1.34708123884609E-3</v>
      </c>
      <c r="AS217" s="25">
        <f t="shared" si="170"/>
        <v>-3.8782440316581551E-3</v>
      </c>
      <c r="AT217" s="28">
        <f t="shared" si="171"/>
        <v>0.45609434708129715</v>
      </c>
      <c r="AU217" s="28">
        <f t="shared" si="172"/>
        <v>0.60500640583425136</v>
      </c>
      <c r="AV217" s="40">
        <f t="shared" si="173"/>
        <v>0.34820788622875165</v>
      </c>
      <c r="AW217" s="25">
        <f t="shared" si="174"/>
        <v>-3.8782440316581551E-3</v>
      </c>
      <c r="AX217" s="28">
        <f t="shared" si="175"/>
        <v>-0.22610901703164626</v>
      </c>
      <c r="AY217" s="25">
        <f t="shared" si="176"/>
        <v>2.1274670256843345E-3</v>
      </c>
      <c r="AZ217" s="25">
        <f t="shared" si="177"/>
        <v>2.0780606721265225E-3</v>
      </c>
      <c r="BA217" s="25">
        <f t="shared" si="199"/>
        <v>0.22417894651532241</v>
      </c>
      <c r="BB217" s="25">
        <f t="shared" si="196"/>
        <v>-2.1985591790480768E-3</v>
      </c>
      <c r="BC217" s="25">
        <f t="shared" si="200"/>
        <v>-6.4359920313869555E-4</v>
      </c>
      <c r="BD217" s="39">
        <f t="shared" si="192"/>
        <v>1</v>
      </c>
      <c r="BE217">
        <f t="shared" si="157"/>
        <v>0</v>
      </c>
      <c r="BF217">
        <f t="shared" si="193"/>
        <v>0</v>
      </c>
      <c r="BG217" t="str">
        <f t="shared" si="194"/>
        <v/>
      </c>
      <c r="BH217" t="str">
        <f t="shared" si="197"/>
        <v/>
      </c>
      <c r="BI217" t="str">
        <f t="shared" si="195"/>
        <v/>
      </c>
      <c r="BJ217" s="25" t="str">
        <f t="shared" si="178"/>
        <v/>
      </c>
    </row>
    <row r="218" spans="1:63">
      <c r="A218" s="1">
        <v>42823</v>
      </c>
      <c r="B218" s="41">
        <f t="shared" si="22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49"/>
        <v>3243.0939349999999</v>
      </c>
      <c r="T218" t="str">
        <f t="shared" si="179"/>
        <v>牛</v>
      </c>
      <c r="U218">
        <f t="shared" si="180"/>
        <v>3262.0976000000001</v>
      </c>
      <c r="V218">
        <f t="shared" si="181"/>
        <v>3233.319</v>
      </c>
      <c r="W218" s="40">
        <f t="shared" si="158"/>
        <v>8.8612602038060269E-3</v>
      </c>
      <c r="X218">
        <f t="shared" si="182"/>
        <v>1328</v>
      </c>
      <c r="Y218">
        <f t="shared" si="183"/>
        <v>1028</v>
      </c>
      <c r="Z218" s="25">
        <f t="shared" si="201"/>
        <v>8.8471539230352073E-3</v>
      </c>
      <c r="AA218" s="25">
        <f t="shared" si="202"/>
        <v>-3.9564335495851087E-5</v>
      </c>
      <c r="AB218" s="25">
        <f t="shared" si="203"/>
        <v>-6.3342075626889914E-3</v>
      </c>
      <c r="AC218" s="25">
        <f t="shared" si="204"/>
        <v>2.5270526411171257E-3</v>
      </c>
      <c r="AD218" s="25">
        <f t="shared" si="205"/>
        <v>2.8341853427752577E-3</v>
      </c>
      <c r="AE218" s="25">
        <f t="shared" si="206"/>
        <v>-6.0270748610308502E-3</v>
      </c>
      <c r="AF218" s="25">
        <f t="shared" si="207"/>
        <v>-3.5000222199138148E-3</v>
      </c>
      <c r="AG218" s="25">
        <f t="shared" si="208"/>
        <v>-3.5395865554096765E-3</v>
      </c>
      <c r="AH218" s="25">
        <f t="shared" si="209"/>
        <v>1.1732917913132338E-3</v>
      </c>
      <c r="AI218" s="25">
        <f t="shared" si="210"/>
        <v>4.796158665510917E-4</v>
      </c>
      <c r="AJ218" s="25">
        <f t="shared" si="211"/>
        <v>-5.6972165793975707E-4</v>
      </c>
      <c r="AK218" s="25">
        <f t="shared" si="212"/>
        <v>1.4723549852324633E-3</v>
      </c>
      <c r="AL218" s="25">
        <f t="shared" si="213"/>
        <v>7.4994298462633391E-3</v>
      </c>
      <c r="AM218" s="25">
        <f t="shared" si="214"/>
        <v>6.9362705925246661E-3</v>
      </c>
      <c r="AN218" s="25">
        <f t="shared" si="215"/>
        <v>0</v>
      </c>
      <c r="AO218" s="40">
        <f t="shared" si="216"/>
        <v>0.80307898369708375</v>
      </c>
      <c r="AP218" s="40">
        <f t="shared" si="217"/>
        <v>0.80836674993427349</v>
      </c>
      <c r="AQ218" s="25">
        <f t="shared" si="218"/>
        <v>-5.6016036242742952E-4</v>
      </c>
      <c r="AR218" s="25">
        <f t="shared" si="219"/>
        <v>-4.9723772051461987E-3</v>
      </c>
      <c r="AS218" s="25">
        <f t="shared" si="170"/>
        <v>-3.5000222199138148E-3</v>
      </c>
      <c r="AT218" s="28">
        <f t="shared" si="171"/>
        <v>1</v>
      </c>
      <c r="AU218" s="28">
        <f t="shared" si="172"/>
        <v>8.65246025234509E-2</v>
      </c>
      <c r="AV218" s="40">
        <f t="shared" si="173"/>
        <v>0.2842772059794505</v>
      </c>
      <c r="AW218" s="25">
        <f t="shared" si="174"/>
        <v>-3.5000222199138148E-3</v>
      </c>
      <c r="AX218" s="28">
        <f t="shared" si="175"/>
        <v>-0.5614623365973187</v>
      </c>
      <c r="AY218" s="25">
        <f t="shared" si="176"/>
        <v>7.4994298462633391E-3</v>
      </c>
      <c r="AZ218" s="25">
        <f t="shared" si="177"/>
        <v>6.0206302983569176E-4</v>
      </c>
      <c r="BA218" s="25">
        <f t="shared" si="199"/>
        <v>0.34820788622875165</v>
      </c>
      <c r="BB218" s="25">
        <f t="shared" si="196"/>
        <v>-1.34708123884609E-3</v>
      </c>
      <c r="BC218" s="25">
        <f t="shared" si="200"/>
        <v>-3.8782440316581551E-3</v>
      </c>
      <c r="BD218" s="39">
        <f t="shared" si="192"/>
        <v>1</v>
      </c>
      <c r="BE218" t="str">
        <f t="shared" si="157"/>
        <v/>
      </c>
      <c r="BF218" t="str">
        <f t="shared" si="193"/>
        <v/>
      </c>
      <c r="BG218">
        <f t="shared" si="194"/>
        <v>0.125</v>
      </c>
      <c r="BH218" t="str">
        <f t="shared" si="197"/>
        <v/>
      </c>
      <c r="BI218" t="str">
        <f t="shared" si="195"/>
        <v/>
      </c>
      <c r="BJ218" s="25">
        <f t="shared" si="178"/>
        <v>-6.2154715064327484E-4</v>
      </c>
    </row>
    <row r="219" spans="1:63">
      <c r="A219" s="1">
        <v>42824</v>
      </c>
      <c r="B219" s="41">
        <f t="shared" si="22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49"/>
        <v>3242.8030349999999</v>
      </c>
      <c r="T219" t="str">
        <f t="shared" si="179"/>
        <v>熊</v>
      </c>
      <c r="U219">
        <f t="shared" si="180"/>
        <v>3239.7264</v>
      </c>
      <c r="V219">
        <f t="shared" si="181"/>
        <v>3196.2480999999998</v>
      </c>
      <c r="W219" s="40">
        <f t="shared" si="158"/>
        <v>1.3511228617695267E-2</v>
      </c>
      <c r="X219">
        <f t="shared" si="182"/>
        <v>935</v>
      </c>
      <c r="Y219">
        <f t="shared" si="183"/>
        <v>1312</v>
      </c>
      <c r="Z219" s="25">
        <f t="shared" si="201"/>
        <v>1.3439400354278737E-2</v>
      </c>
      <c r="AA219" s="25">
        <f t="shared" si="202"/>
        <v>-1.9649710327809223E-3</v>
      </c>
      <c r="AB219" s="25">
        <f t="shared" si="203"/>
        <v>-9.5521126296687561E-3</v>
      </c>
      <c r="AC219" s="25">
        <f t="shared" si="204"/>
        <v>3.9591159880266007E-3</v>
      </c>
      <c r="AD219" s="25">
        <f t="shared" si="205"/>
        <v>1.4176363441137456E-3</v>
      </c>
      <c r="AE219" s="25">
        <f t="shared" si="206"/>
        <v>-1.2093592273581633E-2</v>
      </c>
      <c r="AF219" s="25">
        <f t="shared" si="207"/>
        <v>-8.1344762855551471E-3</v>
      </c>
      <c r="AG219" s="25">
        <f t="shared" si="208"/>
        <v>-1.0099447318336063E-2</v>
      </c>
      <c r="AH219" s="25">
        <f t="shared" si="209"/>
        <v>-7.5425556356639397E-4</v>
      </c>
      <c r="AI219" s="25">
        <f t="shared" si="210"/>
        <v>1.0251496512601703E-3</v>
      </c>
      <c r="AJ219" s="25">
        <f t="shared" si="211"/>
        <v>-1.3818851056302754E-3</v>
      </c>
      <c r="AK219" s="25">
        <f t="shared" si="212"/>
        <v>-9.3601223165710352E-3</v>
      </c>
      <c r="AL219" s="25">
        <f t="shared" si="213"/>
        <v>1.083151990818319E-2</v>
      </c>
      <c r="AM219" s="25">
        <f t="shared" si="214"/>
        <v>6.4633264730340721E-3</v>
      </c>
      <c r="AN219" s="25">
        <f t="shared" si="215"/>
        <v>0</v>
      </c>
      <c r="AO219" s="40">
        <f t="shared" si="216"/>
        <v>0.86850248411256636</v>
      </c>
      <c r="AP219" s="40">
        <f t="shared" si="217"/>
        <v>1.0508197284953837</v>
      </c>
      <c r="AQ219" s="25">
        <f t="shared" si="218"/>
        <v>-2.4872115152282884E-3</v>
      </c>
      <c r="AR219" s="25">
        <f t="shared" si="219"/>
        <v>1.2256460310158979E-3</v>
      </c>
      <c r="AS219" s="25">
        <f t="shared" si="170"/>
        <v>-8.1344762855551471E-3</v>
      </c>
      <c r="AT219" s="28">
        <f t="shared" si="171"/>
        <v>4.9367081354021016E-3</v>
      </c>
      <c r="AU219" s="28">
        <f t="shared" si="172"/>
        <v>0.61178366537516704</v>
      </c>
      <c r="AV219" s="40">
        <f t="shared" si="173"/>
        <v>0.29162593753665444</v>
      </c>
      <c r="AW219" s="25">
        <f t="shared" si="174"/>
        <v>-8.1344762855551471E-3</v>
      </c>
      <c r="AX219" s="28">
        <f t="shared" si="175"/>
        <v>9.040371863664555E-2</v>
      </c>
      <c r="AY219" s="25">
        <f t="shared" si="176"/>
        <v>5.3761247498677669E-5</v>
      </c>
      <c r="AZ219" s="25">
        <f t="shared" si="177"/>
        <v>3.9591159880266007E-3</v>
      </c>
      <c r="BA219" s="25">
        <f t="shared" si="199"/>
        <v>0.2842772059794505</v>
      </c>
      <c r="BB219" s="25">
        <f t="shared" si="196"/>
        <v>-4.9723772051461987E-3</v>
      </c>
      <c r="BC219" s="25">
        <f t="shared" si="200"/>
        <v>-3.5000222199138148E-3</v>
      </c>
      <c r="BD219" s="39">
        <f t="shared" si="192"/>
        <v>1</v>
      </c>
      <c r="BE219" t="str">
        <f t="shared" si="157"/>
        <v/>
      </c>
      <c r="BF219" t="str">
        <f t="shared" si="193"/>
        <v/>
      </c>
      <c r="BG219" t="str">
        <f t="shared" si="194"/>
        <v/>
      </c>
      <c r="BH219">
        <f t="shared" si="197"/>
        <v>0</v>
      </c>
      <c r="BI219" t="str">
        <f t="shared" si="195"/>
        <v/>
      </c>
      <c r="BJ219" s="25" t="str">
        <f t="shared" si="178"/>
        <v/>
      </c>
    </row>
    <row r="220" spans="1:63">
      <c r="A220" s="1">
        <v>42825</v>
      </c>
      <c r="B220" s="41">
        <f t="shared" si="22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49"/>
        <v>3241.72694</v>
      </c>
      <c r="T220" t="str">
        <f t="shared" si="179"/>
        <v>熊</v>
      </c>
      <c r="U220">
        <f t="shared" si="180"/>
        <v>3226.1239</v>
      </c>
      <c r="V220">
        <f t="shared" si="181"/>
        <v>3205.63</v>
      </c>
      <c r="W220" s="40">
        <f t="shared" si="158"/>
        <v>6.3727467426801451E-3</v>
      </c>
      <c r="X220">
        <f t="shared" si="182"/>
        <v>1107</v>
      </c>
      <c r="Y220">
        <f t="shared" si="183"/>
        <v>1021</v>
      </c>
      <c r="Z220" s="25">
        <f t="shared" si="201"/>
        <v>6.3918538677968728E-3</v>
      </c>
      <c r="AA220" s="25">
        <f t="shared" si="202"/>
        <v>-8.3383474452758031E-4</v>
      </c>
      <c r="AB220" s="25">
        <f t="shared" si="203"/>
        <v>-1.0918744864159633E-3</v>
      </c>
      <c r="AC220" s="25">
        <f t="shared" si="204"/>
        <v>5.2808722562642353E-3</v>
      </c>
      <c r="AD220" s="25">
        <f t="shared" si="205"/>
        <v>6.1784512411327264E-3</v>
      </c>
      <c r="AE220" s="25">
        <f t="shared" si="206"/>
        <v>-1.9429550154745744E-4</v>
      </c>
      <c r="AF220" s="25">
        <f t="shared" si="207"/>
        <v>5.0865767547168391E-3</v>
      </c>
      <c r="AG220" s="25">
        <f t="shared" si="208"/>
        <v>4.2527420101892569E-3</v>
      </c>
      <c r="AH220" s="25">
        <f t="shared" si="209"/>
        <v>1.1766008158375836E-3</v>
      </c>
      <c r="AI220" s="25">
        <f t="shared" si="210"/>
        <v>2.2262587708276908E-3</v>
      </c>
      <c r="AJ220" s="25">
        <f t="shared" si="211"/>
        <v>3.9814259275519176E-4</v>
      </c>
      <c r="AK220" s="25">
        <f t="shared" si="212"/>
        <v>4.0925382952467946E-3</v>
      </c>
      <c r="AL220" s="25">
        <f t="shared" si="213"/>
        <v>6.3727467426801451E-3</v>
      </c>
      <c r="AM220" s="25">
        <f t="shared" si="214"/>
        <v>4.3760202238616796E-3</v>
      </c>
      <c r="AN220" s="25">
        <f t="shared" si="215"/>
        <v>0</v>
      </c>
      <c r="AO220" s="40">
        <f t="shared" si="216"/>
        <v>3.0394410043956828E-2</v>
      </c>
      <c r="AP220" s="40">
        <f t="shared" si="217"/>
        <v>0.16090153655476422</v>
      </c>
      <c r="AQ220" s="25">
        <f t="shared" si="218"/>
        <v>3.6658479996047171E-4</v>
      </c>
      <c r="AR220" s="25">
        <f t="shared" si="219"/>
        <v>9.9403845947005297E-4</v>
      </c>
      <c r="AS220" s="25">
        <f t="shared" si="170"/>
        <v>5.0865767547168391E-3</v>
      </c>
      <c r="AT220" s="28">
        <f t="shared" si="171"/>
        <v>0.67198044296107007</v>
      </c>
      <c r="AU220" s="28">
        <f t="shared" si="172"/>
        <v>0.98155267365430021</v>
      </c>
      <c r="AV220" s="40">
        <f t="shared" si="173"/>
        <v>0.82821229731774615</v>
      </c>
      <c r="AW220" s="25">
        <f t="shared" si="174"/>
        <v>5.0865767547168391E-3</v>
      </c>
      <c r="AX220" s="28">
        <f t="shared" si="175"/>
        <v>0.15623185435667614</v>
      </c>
      <c r="AY220" s="25">
        <f t="shared" si="176"/>
        <v>4.2868337967942264E-3</v>
      </c>
      <c r="AZ220" s="25">
        <f t="shared" si="177"/>
        <v>4.295467478075801E-3</v>
      </c>
      <c r="BA220" s="25">
        <f t="shared" si="199"/>
        <v>0.29162593753665444</v>
      </c>
      <c r="BB220" s="25">
        <f t="shared" si="196"/>
        <v>1.2256460310158979E-3</v>
      </c>
      <c r="BC220" s="25">
        <f t="shared" si="200"/>
        <v>-8.1344762855551471E-3</v>
      </c>
      <c r="BD220" s="39">
        <f t="shared" si="192"/>
        <v>0</v>
      </c>
      <c r="BE220" t="str">
        <f t="shared" si="157"/>
        <v/>
      </c>
      <c r="BF220" t="str">
        <f t="shared" si="193"/>
        <v/>
      </c>
      <c r="BG220" t="str">
        <f t="shared" si="194"/>
        <v/>
      </c>
      <c r="BH220" t="str">
        <f t="shared" si="197"/>
        <v/>
      </c>
      <c r="BI220">
        <f t="shared" si="195"/>
        <v>1</v>
      </c>
      <c r="BJ220" s="25">
        <f t="shared" si="178"/>
        <v>9.9403845947005297E-4</v>
      </c>
    </row>
    <row r="221" spans="1:63">
      <c r="A221" s="1">
        <v>42830</v>
      </c>
      <c r="B221" s="41">
        <f t="shared" si="22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49"/>
        <v>3241.9607100000003</v>
      </c>
      <c r="T221" t="str">
        <f t="shared" si="179"/>
        <v>熊</v>
      </c>
      <c r="U221">
        <f t="shared" si="180"/>
        <v>3270.6453000000001</v>
      </c>
      <c r="V221">
        <f t="shared" si="181"/>
        <v>3233.2525000000001</v>
      </c>
      <c r="W221" s="40">
        <f t="shared" si="158"/>
        <v>1.1498708361113219E-2</v>
      </c>
      <c r="X221">
        <f t="shared" si="182"/>
        <v>1459</v>
      </c>
      <c r="Y221">
        <f t="shared" si="183"/>
        <v>950</v>
      </c>
      <c r="Z221" s="25">
        <f t="shared" si="201"/>
        <v>1.155646654254777E-2</v>
      </c>
      <c r="AA221" s="25">
        <f t="shared" si="202"/>
        <v>4.0435072331527506E-3</v>
      </c>
      <c r="AB221" s="25">
        <f t="shared" si="203"/>
        <v>-1.3692425101535284E-4</v>
      </c>
      <c r="AC221" s="25">
        <f t="shared" si="204"/>
        <v>1.1361784110097839E-2</v>
      </c>
      <c r="AD221" s="25">
        <f t="shared" si="205"/>
        <v>1.075428648200156E-2</v>
      </c>
      <c r="AE221" s="25">
        <f t="shared" si="206"/>
        <v>-7.4442187911169294E-4</v>
      </c>
      <c r="AF221" s="25">
        <f t="shared" si="207"/>
        <v>1.0617362230986218E-2</v>
      </c>
      <c r="AG221" s="25">
        <f t="shared" si="208"/>
        <v>1.4660869464138927E-2</v>
      </c>
      <c r="AH221" s="25">
        <f t="shared" si="209"/>
        <v>1.792277145730085E-3</v>
      </c>
      <c r="AI221" s="25">
        <f t="shared" si="210"/>
        <v>4.5773067857320956E-4</v>
      </c>
      <c r="AJ221" s="25">
        <f t="shared" si="211"/>
        <v>1.2542891780805748E-3</v>
      </c>
      <c r="AK221" s="25">
        <f t="shared" si="212"/>
        <v>6.4722746383097142E-3</v>
      </c>
      <c r="AL221" s="25">
        <f t="shared" si="213"/>
        <v>8.8213737888628088E-3</v>
      </c>
      <c r="AM221" s="25">
        <f t="shared" si="214"/>
        <v>4.3993164433059253E-3</v>
      </c>
      <c r="AN221" s="25">
        <f t="shared" si="215"/>
        <v>0</v>
      </c>
      <c r="AO221" s="40">
        <f t="shared" si="216"/>
        <v>8.4048045406468097E-2</v>
      </c>
      <c r="AP221" s="40">
        <f t="shared" si="217"/>
        <v>-0.37172707249047438</v>
      </c>
      <c r="AQ221" s="25">
        <f t="shared" si="218"/>
        <v>1.0310613536081091E-4</v>
      </c>
      <c r="AR221" s="25">
        <f t="shared" si="219"/>
        <v>4.1450875926764569E-3</v>
      </c>
      <c r="AS221" s="25">
        <f t="shared" si="170"/>
        <v>1.0617362230986218E-2</v>
      </c>
      <c r="AT221" s="28">
        <f t="shared" si="171"/>
        <v>0.81743513486155084</v>
      </c>
      <c r="AU221" s="28">
        <f t="shared" si="172"/>
        <v>0.96880963989692026</v>
      </c>
      <c r="AV221" s="40">
        <f t="shared" si="173"/>
        <v>0.98802443251107397</v>
      </c>
      <c r="AW221" s="25">
        <f t="shared" si="174"/>
        <v>1.0617362230986218E-2</v>
      </c>
      <c r="AX221" s="28">
        <f t="shared" si="175"/>
        <v>0.36175948310904676</v>
      </c>
      <c r="AY221" s="25">
        <f t="shared" si="176"/>
        <v>7.2166965174213539E-3</v>
      </c>
      <c r="AZ221" s="25">
        <f t="shared" si="177"/>
        <v>4.2623921922905631E-3</v>
      </c>
      <c r="BA221" s="25">
        <f t="shared" si="199"/>
        <v>0.82821229731774615</v>
      </c>
      <c r="BB221" s="25">
        <f t="shared" si="196"/>
        <v>9.9403845947005297E-4</v>
      </c>
      <c r="BC221" s="25">
        <f t="shared" si="200"/>
        <v>5.0865767547168391E-3</v>
      </c>
      <c r="BD221" s="39">
        <f t="shared" si="192"/>
        <v>0</v>
      </c>
      <c r="BE221" t="str">
        <f t="shared" si="157"/>
        <v/>
      </c>
      <c r="BF221" t="str">
        <f t="shared" si="193"/>
        <v/>
      </c>
      <c r="BG221">
        <f t="shared" si="194"/>
        <v>0.5</v>
      </c>
      <c r="BH221" t="str">
        <f t="shared" si="197"/>
        <v/>
      </c>
      <c r="BI221" t="str">
        <f t="shared" si="195"/>
        <v/>
      </c>
      <c r="BJ221" s="25">
        <f t="shared" si="178"/>
        <v>2.0725437963382285E-3</v>
      </c>
    </row>
    <row r="222" spans="1:63">
      <c r="A222" s="1">
        <v>42831</v>
      </c>
      <c r="B222" s="41">
        <f t="shared" si="22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49"/>
        <v>3243.7775850000003</v>
      </c>
      <c r="T222" t="str">
        <f t="shared" si="179"/>
        <v>牛</v>
      </c>
      <c r="U222">
        <f t="shared" si="180"/>
        <v>3286.6206000000002</v>
      </c>
      <c r="V222">
        <f t="shared" si="181"/>
        <v>3265.7952</v>
      </c>
      <c r="W222" s="40">
        <f t="shared" si="158"/>
        <v>6.3565777137296374E-3</v>
      </c>
      <c r="X222">
        <f t="shared" si="182"/>
        <v>1355</v>
      </c>
      <c r="Y222">
        <f t="shared" si="183"/>
        <v>1019</v>
      </c>
      <c r="Z222" s="25">
        <f t="shared" si="201"/>
        <v>6.3643564257190033E-3</v>
      </c>
      <c r="AA222" s="25">
        <f t="shared" si="202"/>
        <v>6.0989945000199054E-4</v>
      </c>
      <c r="AB222" s="25">
        <f t="shared" si="203"/>
        <v>-1.529730419602986E-3</v>
      </c>
      <c r="AC222" s="25">
        <f t="shared" si="204"/>
        <v>4.8268472941265603E-3</v>
      </c>
      <c r="AD222" s="25">
        <f t="shared" si="205"/>
        <v>4.3995835322036539E-3</v>
      </c>
      <c r="AE222" s="25">
        <f t="shared" si="206"/>
        <v>-1.9569941815259276E-3</v>
      </c>
      <c r="AF222" s="25">
        <f t="shared" si="207"/>
        <v>2.8698531126007502E-3</v>
      </c>
      <c r="AG222" s="25">
        <f t="shared" si="208"/>
        <v>3.4797525626025943E-3</v>
      </c>
      <c r="AH222" s="25">
        <f t="shared" si="209"/>
        <v>-1.4612807091237718E-3</v>
      </c>
      <c r="AI222" s="25">
        <f t="shared" si="210"/>
        <v>-1.0111789620086166E-3</v>
      </c>
      <c r="AJ222" s="25">
        <f t="shared" si="211"/>
        <v>-3.7997035551342229E-4</v>
      </c>
      <c r="AK222" s="25">
        <f t="shared" si="212"/>
        <v>4.7962444902033204E-4</v>
      </c>
      <c r="AL222" s="25">
        <f t="shared" si="213"/>
        <v>4.0201462729573091E-3</v>
      </c>
      <c r="AM222" s="25">
        <f t="shared" si="214"/>
        <v>3.9241438794489977E-3</v>
      </c>
      <c r="AN222" s="25">
        <f t="shared" si="215"/>
        <v>0</v>
      </c>
      <c r="AO222" s="40">
        <f t="shared" si="216"/>
        <v>0.48629460145641984</v>
      </c>
      <c r="AP222" s="40">
        <f t="shared" si="217"/>
        <v>0.3346382474117216</v>
      </c>
      <c r="AQ222" s="25">
        <f t="shared" si="218"/>
        <v>4.655027025297906E-4</v>
      </c>
      <c r="AR222" s="25">
        <f t="shared" si="219"/>
        <v>2.390228663580303E-3</v>
      </c>
      <c r="AS222" s="25">
        <f t="shared" si="170"/>
        <v>2.8698531126007502E-3</v>
      </c>
      <c r="AT222" s="28">
        <f t="shared" si="171"/>
        <v>0.60562202593611658</v>
      </c>
      <c r="AU222" s="28">
        <f t="shared" si="172"/>
        <v>0.60970796852054832</v>
      </c>
      <c r="AV222" s="40">
        <f t="shared" si="173"/>
        <v>0.75876573799301095</v>
      </c>
      <c r="AW222" s="25">
        <f t="shared" si="174"/>
        <v>2.8698531126007502E-3</v>
      </c>
      <c r="AX222" s="28">
        <f t="shared" si="175"/>
        <v>0.37619445484839031</v>
      </c>
      <c r="AY222" s="25">
        <f t="shared" si="176"/>
        <v>2.4366186305463172E-3</v>
      </c>
      <c r="AZ222" s="25">
        <f t="shared" si="177"/>
        <v>2.3944134598458326E-3</v>
      </c>
      <c r="BA222" s="25">
        <f t="shared" si="199"/>
        <v>0.98802443251107397</v>
      </c>
      <c r="BB222" s="25">
        <f t="shared" si="196"/>
        <v>4.1450875926764569E-3</v>
      </c>
      <c r="BC222" s="25">
        <f t="shared" si="200"/>
        <v>1.0617362230986218E-2</v>
      </c>
      <c r="BD222" s="39">
        <f t="shared" si="192"/>
        <v>0</v>
      </c>
      <c r="BE222" t="str">
        <f t="shared" si="157"/>
        <v/>
      </c>
      <c r="BF222" t="str">
        <f t="shared" si="193"/>
        <v/>
      </c>
      <c r="BG222" t="str">
        <f t="shared" si="194"/>
        <v/>
      </c>
      <c r="BH222">
        <f t="shared" si="197"/>
        <v>0</v>
      </c>
      <c r="BI222" t="str">
        <f t="shared" si="195"/>
        <v/>
      </c>
      <c r="BJ222" s="25" t="str">
        <f t="shared" si="178"/>
        <v/>
      </c>
    </row>
    <row r="223" spans="1:63">
      <c r="A223" s="1">
        <v>42832</v>
      </c>
      <c r="B223" s="41">
        <f t="shared" si="22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49"/>
        <v>3245.7369250000002</v>
      </c>
      <c r="T223" t="str">
        <f t="shared" si="179"/>
        <v>牛</v>
      </c>
      <c r="U223">
        <f t="shared" si="180"/>
        <v>3295.0751</v>
      </c>
      <c r="V223">
        <f t="shared" si="181"/>
        <v>3275.1606000000002</v>
      </c>
      <c r="W223" s="40">
        <f t="shared" si="158"/>
        <v>6.062053751168207E-3</v>
      </c>
      <c r="X223">
        <f t="shared" si="182"/>
        <v>1349</v>
      </c>
      <c r="Y223">
        <f t="shared" si="183"/>
        <v>1011</v>
      </c>
      <c r="Z223" s="25">
        <f t="shared" si="201"/>
        <v>6.0703392424836817E-3</v>
      </c>
      <c r="AA223" s="25">
        <f t="shared" si="202"/>
        <v>-2.9651547901396273E-4</v>
      </c>
      <c r="AB223" s="25">
        <f t="shared" si="203"/>
        <v>-2.4472459152527141E-3</v>
      </c>
      <c r="AC223" s="25">
        <f t="shared" si="204"/>
        <v>3.6148078359154903E-3</v>
      </c>
      <c r="AD223" s="25">
        <f t="shared" si="205"/>
        <v>4.3953420815820909E-3</v>
      </c>
      <c r="AE223" s="25">
        <f t="shared" si="206"/>
        <v>-1.6667116695861588E-3</v>
      </c>
      <c r="AF223" s="25">
        <f t="shared" si="207"/>
        <v>1.9480961663293612E-3</v>
      </c>
      <c r="AG223" s="25">
        <f t="shared" si="208"/>
        <v>1.6515806873154553E-3</v>
      </c>
      <c r="AH223" s="25">
        <f t="shared" si="209"/>
        <v>-1.1303932715197463E-3</v>
      </c>
      <c r="AI223" s="25">
        <f t="shared" si="210"/>
        <v>-2.8800498761406444E-4</v>
      </c>
      <c r="AJ223" s="25">
        <f t="shared" si="211"/>
        <v>-3.9829624614343178E-4</v>
      </c>
      <c r="AK223" s="25">
        <f t="shared" si="212"/>
        <v>2.5783163670565139E-3</v>
      </c>
      <c r="AL223" s="25">
        <f t="shared" si="213"/>
        <v>4.2450280366424873E-3</v>
      </c>
      <c r="AM223" s="25">
        <f t="shared" si="214"/>
        <v>3.7232568396813616E-3</v>
      </c>
      <c r="AN223" s="25">
        <f t="shared" si="215"/>
        <v>0</v>
      </c>
      <c r="AO223" s="40">
        <f t="shared" si="216"/>
        <v>0.39212069448132469</v>
      </c>
      <c r="AP223" s="40">
        <f t="shared" si="217"/>
        <v>0.46194922735720412</v>
      </c>
      <c r="AQ223" s="25">
        <f t="shared" si="218"/>
        <v>-2.7084078897677676E-4</v>
      </c>
      <c r="AR223" s="25">
        <f t="shared" si="219"/>
        <v>-6.3022020072703343E-4</v>
      </c>
      <c r="AS223" s="25">
        <f t="shared" si="170"/>
        <v>1.9480961663293612E-3</v>
      </c>
      <c r="AT223" s="28">
        <f t="shared" si="171"/>
        <v>1</v>
      </c>
      <c r="AU223" s="28">
        <f t="shared" si="172"/>
        <v>0.34229437512249633</v>
      </c>
      <c r="AV223" s="40">
        <f t="shared" si="173"/>
        <v>0.59557106630846146</v>
      </c>
      <c r="AW223" s="25">
        <f t="shared" si="174"/>
        <v>1.9480961663293612E-3</v>
      </c>
      <c r="AX223" s="28">
        <f t="shared" si="175"/>
        <v>-0.1040548344171373</v>
      </c>
      <c r="AY223" s="25">
        <f t="shared" si="176"/>
        <v>4.2450280366424873E-3</v>
      </c>
      <c r="AZ223" s="25">
        <f t="shared" si="177"/>
        <v>1.276010924428651E-3</v>
      </c>
      <c r="BA223" s="25">
        <f t="shared" si="199"/>
        <v>0.75876573799301095</v>
      </c>
      <c r="BB223" s="25">
        <f t="shared" si="196"/>
        <v>2.390228663580303E-3</v>
      </c>
      <c r="BC223" s="25">
        <f t="shared" si="200"/>
        <v>2.8698531126007502E-3</v>
      </c>
      <c r="BD223" s="39">
        <f t="shared" si="192"/>
        <v>0</v>
      </c>
      <c r="BE223" t="str">
        <f t="shared" ref="BE223:BE254" si="221">IF(B223=2,IF(AV222&lt;0.226,IF(AND(ABS(AA223)&lt;0.03,AO223&lt;0.8),IF(AND(AT223&lt;0.5 &amp; Q222&lt;14),2,1),0),IF(AV222&lt;0.8,IF(AND(AT223&gt;0.2,AK223&gt;-0.03,AA223&gt;-0.01),1,0),0)),"")</f>
        <v/>
      </c>
      <c r="BF223" t="str">
        <f t="shared" si="193"/>
        <v/>
      </c>
      <c r="BG223" t="str">
        <f t="shared" si="194"/>
        <v/>
      </c>
      <c r="BH223" t="str">
        <f t="shared" si="197"/>
        <v/>
      </c>
      <c r="BI223">
        <f t="shared" si="195"/>
        <v>0</v>
      </c>
      <c r="BJ223" s="25" t="str">
        <f t="shared" si="178"/>
        <v/>
      </c>
    </row>
    <row r="224" spans="1:63" ht="56">
      <c r="A224" s="1">
        <v>42835</v>
      </c>
      <c r="B224" s="41">
        <f t="shared" si="22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49"/>
        <v>3248.0288</v>
      </c>
      <c r="T224" t="str">
        <f t="shared" si="179"/>
        <v>牛</v>
      </c>
      <c r="U224">
        <f t="shared" si="180"/>
        <v>3285.4594000000002</v>
      </c>
      <c r="V224">
        <f t="shared" si="181"/>
        <v>3265.2836000000002</v>
      </c>
      <c r="W224" s="40">
        <f t="shared" si="158"/>
        <v>6.1598703523687648E-3</v>
      </c>
      <c r="X224">
        <f t="shared" si="182"/>
        <v>930</v>
      </c>
      <c r="Y224">
        <f t="shared" si="183"/>
        <v>1432</v>
      </c>
      <c r="Z224" s="25">
        <f t="shared" si="201"/>
        <v>6.1409372460971452E-3</v>
      </c>
      <c r="AA224" s="25">
        <f t="shared" si="202"/>
        <v>-4.752239369567729E-4</v>
      </c>
      <c r="AB224" s="25">
        <f t="shared" si="203"/>
        <v>-4.6798696280774396E-3</v>
      </c>
      <c r="AC224" s="25">
        <f t="shared" si="204"/>
        <v>1.4800007242913155E-3</v>
      </c>
      <c r="AD224" s="25">
        <f t="shared" si="205"/>
        <v>0</v>
      </c>
      <c r="AE224" s="25">
        <f t="shared" si="206"/>
        <v>-6.1598703523687995E-3</v>
      </c>
      <c r="AF224" s="25">
        <f t="shared" si="207"/>
        <v>-4.6798696280774396E-3</v>
      </c>
      <c r="AG224" s="25">
        <f t="shared" si="208"/>
        <v>-5.1550935650342133E-3</v>
      </c>
      <c r="AH224" s="25">
        <f t="shared" si="209"/>
        <v>-1.1432941247604862E-3</v>
      </c>
      <c r="AI224" s="25">
        <f t="shared" si="210"/>
        <v>-2.0982231978231756E-3</v>
      </c>
      <c r="AJ224" s="25">
        <f t="shared" si="211"/>
        <v>-3.2731129835429063E-3</v>
      </c>
      <c r="AK224" s="25">
        <f t="shared" si="212"/>
        <v>-2.6221553822381679E-3</v>
      </c>
      <c r="AL224" s="25">
        <f t="shared" si="213"/>
        <v>3.7967446656660977E-3</v>
      </c>
      <c r="AM224" s="25">
        <f t="shared" si="214"/>
        <v>4.5044247188125346E-3</v>
      </c>
      <c r="AN224" s="25">
        <f t="shared" si="215"/>
        <v>0</v>
      </c>
      <c r="AO224" s="40">
        <f t="shared" si="216"/>
        <v>1</v>
      </c>
      <c r="AP224" s="40">
        <f t="shared" si="217"/>
        <v>1.1254337210049254</v>
      </c>
      <c r="AQ224" s="25">
        <f t="shared" si="218"/>
        <v>3.2294040568701184E-4</v>
      </c>
      <c r="AR224" s="25">
        <f t="shared" si="219"/>
        <v>-2.0577142458393298E-3</v>
      </c>
      <c r="AS224" s="25">
        <f t="shared" si="170"/>
        <v>-4.6798696280774396E-3</v>
      </c>
      <c r="AT224" s="28">
        <f t="shared" si="171"/>
        <v>0.30896196106149215</v>
      </c>
      <c r="AU224" s="28">
        <f t="shared" si="172"/>
        <v>0.32806924715425761</v>
      </c>
      <c r="AV224" s="40">
        <f t="shared" si="173"/>
        <v>0.23970301053736356</v>
      </c>
      <c r="AW224" s="25">
        <f t="shared" si="174"/>
        <v>-4.6798696280774396E-3</v>
      </c>
      <c r="AX224" s="28">
        <f t="shared" si="175"/>
        <v>-0.33386036737081726</v>
      </c>
      <c r="AY224" s="25">
        <f t="shared" si="176"/>
        <v>1.1745892834279608E-3</v>
      </c>
      <c r="AZ224" s="25">
        <f t="shared" si="177"/>
        <v>1.4800007242913155E-3</v>
      </c>
      <c r="BA224" s="25">
        <f t="shared" si="199"/>
        <v>0.59557106630846146</v>
      </c>
      <c r="BB224" s="25">
        <f t="shared" si="196"/>
        <v>-6.3022020072703343E-4</v>
      </c>
      <c r="BC224" s="25">
        <f t="shared" si="200"/>
        <v>1.9480961663293612E-3</v>
      </c>
      <c r="BD224" s="39">
        <f t="shared" si="192"/>
        <v>1</v>
      </c>
      <c r="BE224" t="str">
        <f t="shared" si="221"/>
        <v/>
      </c>
      <c r="BF224" t="str">
        <f t="shared" si="193"/>
        <v/>
      </c>
      <c r="BG224" t="str">
        <f t="shared" si="194"/>
        <v/>
      </c>
      <c r="BH224" t="str">
        <f t="shared" si="197"/>
        <v/>
      </c>
      <c r="BI224" t="str">
        <f t="shared" si="195"/>
        <v/>
      </c>
      <c r="BJ224" s="25" t="str">
        <f t="shared" si="178"/>
        <v/>
      </c>
      <c r="BK224" s="50" t="s">
        <v>300</v>
      </c>
    </row>
    <row r="225" spans="1:63">
      <c r="A225" s="1">
        <f>A224+1</f>
        <v>42836</v>
      </c>
      <c r="B225" s="41">
        <f t="shared" si="22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49"/>
        <v>3250.7057500000001</v>
      </c>
      <c r="T225" t="str">
        <f t="shared" si="179"/>
        <v>牛</v>
      </c>
      <c r="U225">
        <f t="shared" si="180"/>
        <v>3290.1120999999998</v>
      </c>
      <c r="V225">
        <f t="shared" si="181"/>
        <v>3244.4351000000001</v>
      </c>
      <c r="W225" s="40">
        <f t="shared" ref="W225:W238" si="222">LN(U225/V225)</f>
        <v>1.398038534825624E-2</v>
      </c>
      <c r="X225">
        <f t="shared" si="182"/>
        <v>1451</v>
      </c>
      <c r="Y225">
        <f t="shared" si="183"/>
        <v>1334</v>
      </c>
      <c r="Z225" s="25">
        <f t="shared" si="201"/>
        <v>1.3984659156195015E-2</v>
      </c>
      <c r="AA225" s="25">
        <f t="shared" si="202"/>
        <v>-1.1926856461813003E-3</v>
      </c>
      <c r="AB225" s="25">
        <f t="shared" si="203"/>
        <v>-5.8312884686009315E-4</v>
      </c>
      <c r="AC225" s="25">
        <f t="shared" si="204"/>
        <v>1.3397256501396204E-2</v>
      </c>
      <c r="AD225" s="25">
        <f t="shared" si="205"/>
        <v>7.2877024676164023E-3</v>
      </c>
      <c r="AE225" s="25">
        <f t="shared" si="206"/>
        <v>-6.6926828806397358E-3</v>
      </c>
      <c r="AF225" s="25">
        <f t="shared" si="207"/>
        <v>6.7045736207564108E-3</v>
      </c>
      <c r="AG225" s="25">
        <f t="shared" si="208"/>
        <v>5.5118879745749911E-3</v>
      </c>
      <c r="AH225" s="25">
        <f t="shared" si="209"/>
        <v>-2.1963565157948173E-4</v>
      </c>
      <c r="AI225" s="25">
        <f t="shared" si="210"/>
        <v>1.5593328166582819E-3</v>
      </c>
      <c r="AJ225" s="25">
        <f t="shared" si="211"/>
        <v>2.7580385341430609E-3</v>
      </c>
      <c r="AK225" s="25">
        <f t="shared" si="212"/>
        <v>-3.6766482223329687E-3</v>
      </c>
      <c r="AL225" s="25">
        <f t="shared" si="213"/>
        <v>9.2267363965419045E-3</v>
      </c>
      <c r="AM225" s="25">
        <f t="shared" si="214"/>
        <v>1.398038534825624E-2</v>
      </c>
      <c r="AN225" s="25">
        <f t="shared" si="215"/>
        <v>0</v>
      </c>
      <c r="AO225" s="40">
        <f t="shared" si="216"/>
        <v>0.47826317745103514</v>
      </c>
      <c r="AP225" s="40">
        <f t="shared" si="217"/>
        <v>0.60757935665374996</v>
      </c>
      <c r="AQ225" s="25">
        <f t="shared" si="218"/>
        <v>9.837103797762732E-4</v>
      </c>
      <c r="AR225" s="25">
        <f t="shared" si="219"/>
        <v>1.0381221843089388E-2</v>
      </c>
      <c r="AS225" s="25">
        <f t="shared" si="170"/>
        <v>6.7045736207564108E-3</v>
      </c>
      <c r="AT225" s="28">
        <f t="shared" si="171"/>
        <v>8.0594113275659032E-2</v>
      </c>
      <c r="AU225" s="28">
        <f t="shared" si="172"/>
        <v>0.95800950149966768</v>
      </c>
      <c r="AV225" s="40">
        <f t="shared" si="173"/>
        <v>0.95800950149966768</v>
      </c>
      <c r="AW225" s="25">
        <f t="shared" si="174"/>
        <v>6.7045736207564108E-3</v>
      </c>
      <c r="AX225" s="28">
        <f t="shared" si="175"/>
        <v>0.74345731987653141</v>
      </c>
      <c r="AY225" s="25">
        <f t="shared" si="176"/>
        <v>7.4678289778989037E-4</v>
      </c>
      <c r="AZ225" s="25">
        <f t="shared" si="177"/>
        <v>1.3397256501396204E-2</v>
      </c>
      <c r="BA225" s="25">
        <f t="shared" si="199"/>
        <v>0.23970301053736356</v>
      </c>
      <c r="BB225" s="25">
        <f t="shared" si="196"/>
        <v>-2.0577142458393298E-3</v>
      </c>
      <c r="BC225" s="25">
        <f t="shared" si="200"/>
        <v>-4.6798696280774396E-3</v>
      </c>
      <c r="BD225" s="39">
        <f t="shared" si="192"/>
        <v>1</v>
      </c>
      <c r="BE225">
        <f t="shared" si="221"/>
        <v>0</v>
      </c>
      <c r="BF225">
        <f t="shared" si="193"/>
        <v>0</v>
      </c>
      <c r="BG225" t="str">
        <f t="shared" si="194"/>
        <v/>
      </c>
      <c r="BH225" t="str">
        <f t="shared" si="197"/>
        <v/>
      </c>
      <c r="BI225" t="str">
        <f t="shared" si="195"/>
        <v/>
      </c>
      <c r="BJ225" s="25" t="str">
        <f t="shared" si="178"/>
        <v/>
      </c>
      <c r="BK225" s="50" t="s">
        <v>303</v>
      </c>
    </row>
    <row r="226" spans="1:63">
      <c r="A226" s="1">
        <f>A225+1</f>
        <v>42837</v>
      </c>
      <c r="B226" s="41">
        <f t="shared" si="22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49"/>
        <v>3254.4940749999996</v>
      </c>
      <c r="T226" t="str">
        <f t="shared" si="179"/>
        <v>牛</v>
      </c>
      <c r="U226">
        <f t="shared" si="180"/>
        <v>3284.8427999999999</v>
      </c>
      <c r="V226">
        <f t="shared" si="181"/>
        <v>3262.2773000000002</v>
      </c>
      <c r="W226" s="40">
        <f t="shared" si="222"/>
        <v>6.8932871277047883E-3</v>
      </c>
      <c r="X226">
        <f t="shared" si="182"/>
        <v>1032</v>
      </c>
      <c r="Y226">
        <f t="shared" si="183"/>
        <v>1455</v>
      </c>
      <c r="Z226" s="25">
        <f t="shared" si="201"/>
        <v>6.871687202247987E-3</v>
      </c>
      <c r="AA226" s="25">
        <f t="shared" si="202"/>
        <v>-1.3259829840772054E-3</v>
      </c>
      <c r="AB226" s="25">
        <f t="shared" si="203"/>
        <v>-3.1445717271244384E-3</v>
      </c>
      <c r="AC226" s="25">
        <f t="shared" si="204"/>
        <v>3.7487154005803394E-3</v>
      </c>
      <c r="AD226" s="25">
        <f t="shared" si="205"/>
        <v>3.0627159606000143E-4</v>
      </c>
      <c r="AE226" s="25">
        <f t="shared" si="206"/>
        <v>-6.587015531644775E-3</v>
      </c>
      <c r="AF226" s="25">
        <f t="shared" si="207"/>
        <v>-2.838300131064439E-3</v>
      </c>
      <c r="AG226" s="25">
        <f t="shared" si="208"/>
        <v>-4.1642831151416128E-3</v>
      </c>
      <c r="AH226" s="25">
        <f t="shared" si="209"/>
        <v>-2.1522384765999877E-3</v>
      </c>
      <c r="AI226" s="25">
        <f t="shared" si="210"/>
        <v>-2.3544392981693072E-3</v>
      </c>
      <c r="AJ226" s="25">
        <f t="shared" si="211"/>
        <v>-3.2099950981256085E-3</v>
      </c>
      <c r="AK226" s="25">
        <f t="shared" si="212"/>
        <v>-1.6169470878200369E-3</v>
      </c>
      <c r="AL226" s="25">
        <f t="shared" si="213"/>
        <v>4.4591508189335324E-3</v>
      </c>
      <c r="AM226" s="25">
        <f t="shared" si="214"/>
        <v>6.501380328361183E-3</v>
      </c>
      <c r="AN226" s="25">
        <f t="shared" si="215"/>
        <v>0</v>
      </c>
      <c r="AO226" s="40">
        <f t="shared" si="216"/>
        <v>0.93117345193293699</v>
      </c>
      <c r="AP226" s="40">
        <f t="shared" si="217"/>
        <v>1.2293055080397068</v>
      </c>
      <c r="AQ226" s="25">
        <f t="shared" si="218"/>
        <v>-1.2231834208678113E-4</v>
      </c>
      <c r="AR226" s="25">
        <f t="shared" si="219"/>
        <v>-1.221353043244372E-3</v>
      </c>
      <c r="AS226" s="25">
        <f t="shared" si="170"/>
        <v>-2.838300131064439E-3</v>
      </c>
      <c r="AT226" s="28">
        <f t="shared" si="171"/>
        <v>0.56815600410536138</v>
      </c>
      <c r="AU226" s="28">
        <f t="shared" si="172"/>
        <v>0.57580927137377935</v>
      </c>
      <c r="AV226" s="40">
        <f t="shared" si="173"/>
        <v>0.54296603221731454</v>
      </c>
      <c r="AW226" s="25">
        <f t="shared" si="174"/>
        <v>-2.838300131064439E-3</v>
      </c>
      <c r="AX226" s="28">
        <f t="shared" si="175"/>
        <v>-0.17734151691742064</v>
      </c>
      <c r="AY226" s="25">
        <f t="shared" si="176"/>
        <v>2.5359321350534778E-3</v>
      </c>
      <c r="AZ226" s="25">
        <f t="shared" si="177"/>
        <v>3.7487154005803394E-3</v>
      </c>
      <c r="BA226" s="25">
        <f t="shared" si="199"/>
        <v>0.95800950149966768</v>
      </c>
      <c r="BB226" s="25">
        <f t="shared" si="196"/>
        <v>1.0381221843089388E-2</v>
      </c>
      <c r="BC226" s="25">
        <f t="shared" si="200"/>
        <v>6.7045736207564108E-3</v>
      </c>
      <c r="BD226" s="39">
        <f t="shared" si="192"/>
        <v>0</v>
      </c>
      <c r="BE226" t="str">
        <f t="shared" si="221"/>
        <v/>
      </c>
      <c r="BF226" t="str">
        <f t="shared" si="193"/>
        <v/>
      </c>
      <c r="BG226">
        <f t="shared" si="194"/>
        <v>0</v>
      </c>
      <c r="BH226" t="str">
        <f t="shared" si="197"/>
        <v/>
      </c>
      <c r="BI226" t="str">
        <f t="shared" si="195"/>
        <v/>
      </c>
      <c r="BJ226" s="25" t="str">
        <f t="shared" si="178"/>
        <v/>
      </c>
    </row>
    <row r="227" spans="1:63">
      <c r="A227" s="1">
        <f>A226+1</f>
        <v>42838</v>
      </c>
      <c r="B227" s="41">
        <f t="shared" si="22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49"/>
        <v>3256.3694150000001</v>
      </c>
      <c r="T227" t="str">
        <f t="shared" si="179"/>
        <v>牛</v>
      </c>
      <c r="U227">
        <f t="shared" si="180"/>
        <v>3281.1369</v>
      </c>
      <c r="V227">
        <f t="shared" si="181"/>
        <v>3261.4901</v>
      </c>
      <c r="W227" s="40">
        <f t="shared" si="222"/>
        <v>6.0058013560600771E-3</v>
      </c>
      <c r="X227">
        <f t="shared" si="182"/>
        <v>1103</v>
      </c>
      <c r="Y227">
        <f t="shared" si="183"/>
        <v>930</v>
      </c>
      <c r="Z227" s="25">
        <f t="shared" si="201"/>
        <v>6.0169946993739818E-3</v>
      </c>
      <c r="AA227" s="25">
        <f t="shared" si="202"/>
        <v>-2.8476652982800431E-3</v>
      </c>
      <c r="AB227" s="25">
        <f t="shared" si="203"/>
        <v>-1.5443765557355E-3</v>
      </c>
      <c r="AC227" s="25">
        <f t="shared" si="204"/>
        <v>4.4614248003244997E-3</v>
      </c>
      <c r="AD227" s="25">
        <f t="shared" si="205"/>
        <v>4.8634183074561235E-3</v>
      </c>
      <c r="AE227" s="25">
        <f t="shared" si="206"/>
        <v>-1.142383048603982E-3</v>
      </c>
      <c r="AF227" s="25">
        <f t="shared" si="207"/>
        <v>3.3190417517207616E-3</v>
      </c>
      <c r="AG227" s="25">
        <f t="shared" si="208"/>
        <v>4.713764534406659E-4</v>
      </c>
      <c r="AH227" s="25">
        <f t="shared" si="209"/>
        <v>-4.6724485939921294E-4</v>
      </c>
      <c r="AI227" s="25">
        <f t="shared" si="210"/>
        <v>1.881319345684419E-3</v>
      </c>
      <c r="AJ227" s="25">
        <f t="shared" si="211"/>
        <v>1.7297504128191115E-3</v>
      </c>
      <c r="AK227" s="25">
        <f t="shared" si="212"/>
        <v>3.8689087320386106E-3</v>
      </c>
      <c r="AL227" s="25">
        <f t="shared" si="213"/>
        <v>6.0058013560600771E-3</v>
      </c>
      <c r="AM227" s="25">
        <f t="shared" si="214"/>
        <v>3.6345182406907293E-3</v>
      </c>
      <c r="AN227" s="25">
        <f t="shared" si="215"/>
        <v>0</v>
      </c>
      <c r="AO227" s="40">
        <f t="shared" si="216"/>
        <v>0.18975100270782358</v>
      </c>
      <c r="AP227" s="40">
        <f t="shared" si="217"/>
        <v>0.6636958690473701</v>
      </c>
      <c r="AQ227" s="25">
        <f t="shared" si="218"/>
        <v>2.1288964028234769E-4</v>
      </c>
      <c r="AR227" s="25">
        <f t="shared" si="219"/>
        <v>-5.4986698031802433E-4</v>
      </c>
      <c r="AS227" s="25">
        <f t="shared" si="170"/>
        <v>3.3190417517207616E-3</v>
      </c>
      <c r="AT227" s="28">
        <f t="shared" si="171"/>
        <v>0.83399332206771226</v>
      </c>
      <c r="AU227" s="28">
        <f t="shared" si="172"/>
        <v>0.58403972007760896</v>
      </c>
      <c r="AV227" s="40">
        <f t="shared" si="173"/>
        <v>0.74227864079646533</v>
      </c>
      <c r="AW227" s="25">
        <f t="shared" si="174"/>
        <v>3.3190417517207616E-3</v>
      </c>
      <c r="AX227" s="28">
        <f t="shared" si="175"/>
        <v>-9.1714681271246906E-2</v>
      </c>
      <c r="AY227" s="25">
        <f t="shared" si="176"/>
        <v>5.0112917806425447E-3</v>
      </c>
      <c r="AZ227" s="25">
        <f t="shared" si="177"/>
        <v>2.1243072557338176E-3</v>
      </c>
      <c r="BA227" s="25">
        <f t="shared" si="199"/>
        <v>0.54296603221731454</v>
      </c>
      <c r="BB227" s="25">
        <f t="shared" si="196"/>
        <v>-1.221353043244372E-3</v>
      </c>
      <c r="BC227" s="25">
        <f t="shared" si="200"/>
        <v>-2.838300131064439E-3</v>
      </c>
      <c r="BD227" s="39">
        <f t="shared" si="192"/>
        <v>1</v>
      </c>
      <c r="BE227" t="str">
        <f t="shared" si="221"/>
        <v/>
      </c>
      <c r="BF227" t="str">
        <f t="shared" si="193"/>
        <v/>
      </c>
      <c r="BG227" t="str">
        <f t="shared" si="194"/>
        <v/>
      </c>
      <c r="BH227">
        <f t="shared" si="197"/>
        <v>2</v>
      </c>
      <c r="BI227" t="str">
        <f t="shared" si="195"/>
        <v/>
      </c>
      <c r="BJ227" s="25">
        <f t="shared" si="178"/>
        <v>-1.0997339606360487E-3</v>
      </c>
    </row>
    <row r="228" spans="1:63">
      <c r="A228" s="1">
        <f>A227+1</f>
        <v>42839</v>
      </c>
      <c r="B228" s="41">
        <f t="shared" si="22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49"/>
        <v>3258.2420649999999</v>
      </c>
      <c r="T228" t="str">
        <f t="shared" si="179"/>
        <v>牛</v>
      </c>
      <c r="U228">
        <f t="shared" si="180"/>
        <v>3276.7112000000002</v>
      </c>
      <c r="V228">
        <f t="shared" si="181"/>
        <v>3238.8959</v>
      </c>
      <c r="W228" s="40">
        <f t="shared" si="222"/>
        <v>1.1607736322958544E-2</v>
      </c>
      <c r="X228">
        <f t="shared" si="182"/>
        <v>930</v>
      </c>
      <c r="Y228">
        <f t="shared" si="183"/>
        <v>1438</v>
      </c>
      <c r="Z228" s="25">
        <f t="shared" si="201"/>
        <v>1.1542645287144705E-2</v>
      </c>
      <c r="AA228" s="25">
        <f t="shared" si="202"/>
        <v>1.9718532900331586E-5</v>
      </c>
      <c r="AB228" s="25">
        <f t="shared" si="203"/>
        <v>-9.8841593742681842E-3</v>
      </c>
      <c r="AC228" s="25">
        <f t="shared" si="204"/>
        <v>1.7235769486904666E-3</v>
      </c>
      <c r="AD228" s="25">
        <f t="shared" si="205"/>
        <v>1.7491627694275327E-4</v>
      </c>
      <c r="AE228" s="25">
        <f t="shared" si="206"/>
        <v>-1.143282004601596E-2</v>
      </c>
      <c r="AF228" s="25">
        <f t="shared" si="207"/>
        <v>-9.709243097325489E-3</v>
      </c>
      <c r="AG228" s="25">
        <f t="shared" si="208"/>
        <v>-9.6895245644251313E-3</v>
      </c>
      <c r="AH228" s="25">
        <f t="shared" si="209"/>
        <v>-6.8088070954505989E-4</v>
      </c>
      <c r="AI228" s="25">
        <f t="shared" si="210"/>
        <v>-1.1814170558460111E-3</v>
      </c>
      <c r="AJ228" s="25">
        <f t="shared" si="211"/>
        <v>-1.1625923799835731E-3</v>
      </c>
      <c r="AK228" s="25">
        <f t="shared" si="212"/>
        <v>-4.4355823748008765E-3</v>
      </c>
      <c r="AL228" s="25">
        <f t="shared" si="213"/>
        <v>7.9218286467731599E-3</v>
      </c>
      <c r="AM228" s="25">
        <f t="shared" si="214"/>
        <v>7.0760599722646733E-3</v>
      </c>
      <c r="AN228" s="25">
        <f t="shared" si="215"/>
        <v>0</v>
      </c>
      <c r="AO228" s="40">
        <f t="shared" si="216"/>
        <v>0.97783407464706762</v>
      </c>
      <c r="AP228" s="40">
        <f t="shared" si="217"/>
        <v>0.97533552504350329</v>
      </c>
      <c r="AQ228" s="25">
        <f t="shared" si="218"/>
        <v>-1.3876579416428145E-3</v>
      </c>
      <c r="AR228" s="25">
        <f t="shared" si="219"/>
        <v>-5.2736607225245917E-3</v>
      </c>
      <c r="AS228" s="25">
        <f t="shared" si="170"/>
        <v>-9.709243097325489E-3</v>
      </c>
      <c r="AT228" s="28">
        <f t="shared" si="171"/>
        <v>0.41703732353509154</v>
      </c>
      <c r="AU228" s="28">
        <f t="shared" si="172"/>
        <v>0.24292714316150027</v>
      </c>
      <c r="AV228" s="40">
        <f t="shared" si="173"/>
        <v>0.14775236478356937</v>
      </c>
      <c r="AW228" s="25">
        <f t="shared" si="174"/>
        <v>-9.709243097325489E-3</v>
      </c>
      <c r="AX228" s="28">
        <f t="shared" si="175"/>
        <v>-0.45366557980499306</v>
      </c>
      <c r="AY228" s="25">
        <f t="shared" si="176"/>
        <v>3.3113299950294499E-3</v>
      </c>
      <c r="AZ228" s="25">
        <f t="shared" si="177"/>
        <v>1.7235769486904666E-3</v>
      </c>
      <c r="BA228" s="25">
        <f t="shared" si="199"/>
        <v>0.74227864079646533</v>
      </c>
      <c r="BB228" s="25">
        <f t="shared" si="196"/>
        <v>-5.4986698031802433E-4</v>
      </c>
      <c r="BC228" s="25">
        <f t="shared" si="200"/>
        <v>3.3190417517207616E-3</v>
      </c>
      <c r="BD228" s="39">
        <f t="shared" si="192"/>
        <v>1</v>
      </c>
      <c r="BE228" t="str">
        <f t="shared" si="221"/>
        <v/>
      </c>
      <c r="BF228" t="str">
        <f t="shared" si="193"/>
        <v/>
      </c>
      <c r="BG228" t="str">
        <f t="shared" si="194"/>
        <v/>
      </c>
      <c r="BH228" t="str">
        <f t="shared" si="197"/>
        <v/>
      </c>
      <c r="BI228">
        <f t="shared" si="195"/>
        <v>0</v>
      </c>
      <c r="BJ228" s="25" t="str">
        <f t="shared" si="178"/>
        <v/>
      </c>
    </row>
    <row r="229" spans="1:63" ht="56">
      <c r="A229" s="1">
        <v>42842</v>
      </c>
      <c r="B229" s="41">
        <f t="shared" si="22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49"/>
        <v>3258.3782250000004</v>
      </c>
      <c r="T229" t="str">
        <f t="shared" si="179"/>
        <v>熊</v>
      </c>
      <c r="U229">
        <f t="shared" si="180"/>
        <v>3229.9490999999998</v>
      </c>
      <c r="V229">
        <f t="shared" si="181"/>
        <v>3199.9650999999999</v>
      </c>
      <c r="W229" s="40">
        <f t="shared" si="222"/>
        <v>9.3264751002593606E-3</v>
      </c>
      <c r="X229">
        <f t="shared" si="182"/>
        <v>930</v>
      </c>
      <c r="Y229">
        <f t="shared" si="183"/>
        <v>1330</v>
      </c>
      <c r="Z229" s="25">
        <f t="shared" si="201"/>
        <v>9.2831184243739092E-3</v>
      </c>
      <c r="AA229" s="25">
        <f t="shared" si="202"/>
        <v>-4.4896984756862364E-3</v>
      </c>
      <c r="AB229" s="25">
        <f t="shared" si="203"/>
        <v>-2.5655577102592086E-3</v>
      </c>
      <c r="AC229" s="25">
        <f t="shared" si="204"/>
        <v>6.7609173900001155E-3</v>
      </c>
      <c r="AD229" s="25">
        <f t="shared" si="205"/>
        <v>0</v>
      </c>
      <c r="AE229" s="25">
        <f t="shared" si="206"/>
        <v>-9.3264751002592843E-3</v>
      </c>
      <c r="AF229" s="25">
        <f t="shared" si="207"/>
        <v>-2.5655577102592086E-3</v>
      </c>
      <c r="AG229" s="25">
        <f t="shared" si="208"/>
        <v>-7.0552561859455465E-3</v>
      </c>
      <c r="AH229" s="25">
        <f t="shared" si="209"/>
        <v>-1.8365750682485837E-3</v>
      </c>
      <c r="AI229" s="25">
        <f t="shared" si="210"/>
        <v>-1.3928490831719982E-3</v>
      </c>
      <c r="AJ229" s="25">
        <f t="shared" si="211"/>
        <v>-6.1012091344220393E-3</v>
      </c>
      <c r="AK229" s="25">
        <f t="shared" si="212"/>
        <v>-8.3125407416468795E-3</v>
      </c>
      <c r="AL229" s="25">
        <f t="shared" si="213"/>
        <v>8.6284299247789097E-3</v>
      </c>
      <c r="AM229" s="25">
        <f t="shared" si="214"/>
        <v>6.9709725069631431E-3</v>
      </c>
      <c r="AN229" s="25">
        <f t="shared" si="215"/>
        <v>0</v>
      </c>
      <c r="AO229" s="40">
        <f t="shared" si="216"/>
        <v>1</v>
      </c>
      <c r="AP229" s="40">
        <f t="shared" si="217"/>
        <v>1.5237607884826885</v>
      </c>
      <c r="AQ229" s="25">
        <f t="shared" si="218"/>
        <v>1.2250504394705462E-3</v>
      </c>
      <c r="AR229" s="25">
        <f t="shared" si="219"/>
        <v>5.7469830313875234E-3</v>
      </c>
      <c r="AS229" s="25">
        <f t="shared" si="170"/>
        <v>-2.5655577102592086E-3</v>
      </c>
      <c r="AT229" s="28">
        <f t="shared" si="171"/>
        <v>3.6458314564227198E-2</v>
      </c>
      <c r="AU229" s="28">
        <f t="shared" si="172"/>
        <v>0.96976519781279369</v>
      </c>
      <c r="AV229" s="40">
        <f t="shared" si="173"/>
        <v>0.72398612593383604</v>
      </c>
      <c r="AW229" s="25">
        <f t="shared" si="174"/>
        <v>-2.5655577102592086E-3</v>
      </c>
      <c r="AX229" s="28">
        <f t="shared" si="175"/>
        <v>0.61572171824973609</v>
      </c>
      <c r="AY229" s="25">
        <f t="shared" si="176"/>
        <v>3.1588918313186289E-4</v>
      </c>
      <c r="AZ229" s="25">
        <f t="shared" si="177"/>
        <v>6.7609173900001155E-3</v>
      </c>
      <c r="BA229" s="25">
        <f t="shared" si="199"/>
        <v>0.14775236478356937</v>
      </c>
      <c r="BB229" s="25">
        <f t="shared" si="196"/>
        <v>-5.2736607225245917E-3</v>
      </c>
      <c r="BC229" s="25">
        <f t="shared" si="200"/>
        <v>-9.709243097325489E-3</v>
      </c>
      <c r="BD229" s="39">
        <f t="shared" si="192"/>
        <v>1</v>
      </c>
      <c r="BE229" t="str">
        <f t="shared" si="221"/>
        <v/>
      </c>
      <c r="BF229" t="str">
        <f t="shared" si="193"/>
        <v/>
      </c>
      <c r="BG229" t="str">
        <f t="shared" si="194"/>
        <v/>
      </c>
      <c r="BH229" t="str">
        <f t="shared" si="197"/>
        <v/>
      </c>
      <c r="BI229" t="str">
        <f t="shared" si="195"/>
        <v/>
      </c>
      <c r="BJ229" s="25" t="str">
        <f t="shared" si="178"/>
        <v/>
      </c>
      <c r="BK229" s="50" t="s">
        <v>306</v>
      </c>
    </row>
    <row r="230" spans="1:63">
      <c r="A230" s="1">
        <v>42843</v>
      </c>
      <c r="B230" s="41">
        <f t="shared" si="22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49"/>
        <v>3255.9848300000003</v>
      </c>
      <c r="T230" t="str">
        <f t="shared" si="179"/>
        <v>熊</v>
      </c>
      <c r="U230">
        <f t="shared" si="180"/>
        <v>3225.0154000000002</v>
      </c>
      <c r="V230">
        <f t="shared" si="181"/>
        <v>3196.5171</v>
      </c>
      <c r="W230" s="40">
        <f t="shared" si="222"/>
        <v>8.8759146186715033E-3</v>
      </c>
      <c r="X230">
        <f t="shared" si="182"/>
        <v>1050</v>
      </c>
      <c r="Y230">
        <f t="shared" si="183"/>
        <v>1500</v>
      </c>
      <c r="Z230" s="25">
        <f t="shared" si="201"/>
        <v>8.8630754473407215E-3</v>
      </c>
      <c r="AA230" s="25">
        <f t="shared" si="202"/>
        <v>-1.9502048523444603E-3</v>
      </c>
      <c r="AB230" s="25">
        <f t="shared" si="203"/>
        <v>-8.8499179112422732E-3</v>
      </c>
      <c r="AC230" s="25">
        <f t="shared" si="204"/>
        <v>2.5996707429343864E-5</v>
      </c>
      <c r="AD230" s="25">
        <f t="shared" si="205"/>
        <v>2.9871093962701716E-3</v>
      </c>
      <c r="AE230" s="25">
        <f t="shared" si="206"/>
        <v>-5.8888052224012558E-3</v>
      </c>
      <c r="AF230" s="25">
        <f t="shared" si="207"/>
        <v>-5.8628085149719797E-3</v>
      </c>
      <c r="AG230" s="25">
        <f t="shared" si="208"/>
        <v>-7.8130133673163724E-3</v>
      </c>
      <c r="AH230" s="25">
        <f t="shared" si="209"/>
        <v>5.3158163356145129E-4</v>
      </c>
      <c r="AI230" s="25">
        <f t="shared" si="210"/>
        <v>1.062539097561154E-3</v>
      </c>
      <c r="AJ230" s="25">
        <f t="shared" si="211"/>
        <v>1.2627480455444388E-3</v>
      </c>
      <c r="AK230" s="25">
        <f t="shared" si="212"/>
        <v>9.7156979535041414E-4</v>
      </c>
      <c r="AL230" s="25">
        <f t="shared" si="213"/>
        <v>3.869940746521965E-3</v>
      </c>
      <c r="AM230" s="25">
        <f t="shared" si="214"/>
        <v>8.1384679973188854E-3</v>
      </c>
      <c r="AN230" s="25">
        <f t="shared" si="215"/>
        <v>0</v>
      </c>
      <c r="AO230" s="40">
        <f t="shared" si="216"/>
        <v>0.22778469072370536</v>
      </c>
      <c r="AP230" s="40">
        <f t="shared" si="217"/>
        <v>0.73168225424475675</v>
      </c>
      <c r="AQ230" s="25">
        <f t="shared" si="218"/>
        <v>5.0243366094447021E-4</v>
      </c>
      <c r="AR230" s="25">
        <f t="shared" si="219"/>
        <v>-6.8343783103224122E-3</v>
      </c>
      <c r="AS230" s="25">
        <f t="shared" si="170"/>
        <v>-5.8628085149719797E-3</v>
      </c>
      <c r="AT230" s="28">
        <f t="shared" si="171"/>
        <v>0.478697868582658</v>
      </c>
      <c r="AU230" s="28">
        <f t="shared" si="172"/>
        <v>3.1813605197306195E-3</v>
      </c>
      <c r="AV230" s="40">
        <f t="shared" si="173"/>
        <v>2.9159634083377119E-3</v>
      </c>
      <c r="AW230" s="25">
        <f t="shared" si="174"/>
        <v>-5.8628085149719797E-3</v>
      </c>
      <c r="AX230" s="28">
        <f t="shared" si="175"/>
        <v>-0.76922483095482797</v>
      </c>
      <c r="AY230" s="25">
        <f t="shared" si="176"/>
        <v>1.8544011456022591E-3</v>
      </c>
      <c r="AZ230" s="25">
        <f t="shared" si="177"/>
        <v>2.5996707429343864E-5</v>
      </c>
      <c r="BA230" s="25">
        <f t="shared" si="199"/>
        <v>0.72398612593383604</v>
      </c>
      <c r="BB230" s="25">
        <f t="shared" si="196"/>
        <v>5.7469830313875234E-3</v>
      </c>
      <c r="BC230" s="25">
        <f t="shared" si="200"/>
        <v>-2.5655577102592086E-3</v>
      </c>
      <c r="BD230" s="39">
        <f t="shared" si="192"/>
        <v>0</v>
      </c>
      <c r="BE230">
        <f t="shared" si="221"/>
        <v>1</v>
      </c>
      <c r="BF230">
        <f t="shared" si="193"/>
        <v>1</v>
      </c>
      <c r="BG230" t="str">
        <f t="shared" si="194"/>
        <v/>
      </c>
      <c r="BH230" t="str">
        <f t="shared" si="197"/>
        <v/>
      </c>
      <c r="BI230" t="str">
        <f t="shared" si="195"/>
        <v/>
      </c>
      <c r="BJ230" s="25">
        <f t="shared" si="178"/>
        <v>-6.8343783103224122E-3</v>
      </c>
    </row>
    <row r="231" spans="1:63">
      <c r="A231" s="1">
        <v>42844</v>
      </c>
      <c r="B231" s="41">
        <f t="shared" si="22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49"/>
        <v>3253.9492799999998</v>
      </c>
      <c r="T231" t="str">
        <f t="shared" si="179"/>
        <v>熊</v>
      </c>
      <c r="U231">
        <f t="shared" si="180"/>
        <v>3189.4367999999999</v>
      </c>
      <c r="V231">
        <f t="shared" si="181"/>
        <v>3147.1093999999998</v>
      </c>
      <c r="W231" s="40">
        <f t="shared" si="222"/>
        <v>1.3359968740880381E-2</v>
      </c>
      <c r="X231">
        <f t="shared" si="182"/>
        <v>934</v>
      </c>
      <c r="Y231">
        <f t="shared" si="183"/>
        <v>1342</v>
      </c>
      <c r="Z231" s="25">
        <f t="shared" si="201"/>
        <v>1.3291001316935629E-2</v>
      </c>
      <c r="AA231" s="25">
        <f t="shared" si="202"/>
        <v>-3.740390555655997E-3</v>
      </c>
      <c r="AB231" s="25">
        <f t="shared" si="203"/>
        <v>-5.700259936056596E-3</v>
      </c>
      <c r="AC231" s="25">
        <f t="shared" si="204"/>
        <v>7.659708804823806E-3</v>
      </c>
      <c r="AD231" s="25">
        <f t="shared" si="205"/>
        <v>1.4969325222899401E-3</v>
      </c>
      <c r="AE231" s="25">
        <f t="shared" si="206"/>
        <v>-1.1863036218590485E-2</v>
      </c>
      <c r="AF231" s="25">
        <f t="shared" si="207"/>
        <v>-4.2033274137666084E-3</v>
      </c>
      <c r="AG231" s="25">
        <f t="shared" si="208"/>
        <v>-7.9437179694225139E-3</v>
      </c>
      <c r="AH231" s="25">
        <f t="shared" si="209"/>
        <v>-8.0917192368962817E-4</v>
      </c>
      <c r="AI231" s="25">
        <f t="shared" si="210"/>
        <v>9.3071620105500603E-4</v>
      </c>
      <c r="AJ231" s="25">
        <f t="shared" si="211"/>
        <v>-3.4402427439887023E-3</v>
      </c>
      <c r="AK231" s="25">
        <f t="shared" si="212"/>
        <v>-6.647512997932389E-3</v>
      </c>
      <c r="AL231" s="25">
        <f t="shared" si="213"/>
        <v>1.2503739830074818E-2</v>
      </c>
      <c r="AM231" s="25">
        <f t="shared" si="214"/>
        <v>8.1851267818270901E-3</v>
      </c>
      <c r="AN231" s="25">
        <f t="shared" si="215"/>
        <v>0</v>
      </c>
      <c r="AO231" s="40">
        <f t="shared" si="216"/>
        <v>0.87962131228616147</v>
      </c>
      <c r="AP231" s="40">
        <f t="shared" si="217"/>
        <v>1.1807497047810303</v>
      </c>
      <c r="AQ231" s="25">
        <f t="shared" si="218"/>
        <v>-1.0112375994270621E-3</v>
      </c>
      <c r="AR231" s="25">
        <f t="shared" si="219"/>
        <v>2.4441855841657268E-3</v>
      </c>
      <c r="AS231" s="25">
        <f t="shared" si="170"/>
        <v>-4.2033274137666084E-3</v>
      </c>
      <c r="AT231" s="28">
        <f t="shared" si="171"/>
        <v>0.34722039988292586</v>
      </c>
      <c r="AU231" s="28">
        <f t="shared" si="172"/>
        <v>0.93556206795229857</v>
      </c>
      <c r="AV231" s="40">
        <f t="shared" si="173"/>
        <v>0.57169823802075947</v>
      </c>
      <c r="AW231" s="25">
        <f t="shared" si="174"/>
        <v>-4.2033274137666084E-3</v>
      </c>
      <c r="AX231" s="28">
        <f t="shared" si="175"/>
        <v>0.18290280054999272</v>
      </c>
      <c r="AY231" s="25">
        <f t="shared" si="176"/>
        <v>4.3592943098524619E-3</v>
      </c>
      <c r="AZ231" s="25">
        <f t="shared" si="177"/>
        <v>7.659708804823806E-3</v>
      </c>
      <c r="BA231" s="25">
        <f t="shared" si="199"/>
        <v>2.9159634083377119E-3</v>
      </c>
      <c r="BB231" s="25">
        <f t="shared" si="196"/>
        <v>-6.8343783103224122E-3</v>
      </c>
      <c r="BC231" s="25">
        <f t="shared" si="200"/>
        <v>-5.8628085149719797E-3</v>
      </c>
      <c r="BD231" s="39">
        <f t="shared" si="192"/>
        <v>1</v>
      </c>
      <c r="BE231" t="str">
        <f t="shared" si="221"/>
        <v/>
      </c>
      <c r="BF231" t="str">
        <f t="shared" si="193"/>
        <v/>
      </c>
      <c r="BG231">
        <f t="shared" si="194"/>
        <v>1</v>
      </c>
      <c r="BH231" t="str">
        <f t="shared" si="197"/>
        <v/>
      </c>
      <c r="BI231" t="str">
        <f t="shared" si="195"/>
        <v/>
      </c>
      <c r="BJ231" s="25">
        <f t="shared" si="178"/>
        <v>2.4441855841657268E-3</v>
      </c>
    </row>
    <row r="232" spans="1:63">
      <c r="A232" s="1">
        <v>42845</v>
      </c>
      <c r="B232" s="41">
        <f t="shared" si="22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49"/>
        <v>3249.988535</v>
      </c>
      <c r="T232" t="str">
        <f t="shared" ref="T232:T238" si="223">IF(AVERAGE(N231)&lt;S231,"熊",IF(AVERAGE(N231)&gt;S231,"牛",""))</f>
        <v>熊</v>
      </c>
      <c r="U232">
        <f t="shared" ref="U232:U238" si="224">MAX(H232,O232)</f>
        <v>3178.1826000000001</v>
      </c>
      <c r="V232">
        <f t="shared" ref="V232:V238" si="225">MIN(I232,P232)</f>
        <v>3148.2329</v>
      </c>
      <c r="W232" s="40">
        <f t="shared" si="222"/>
        <v>9.4682126842676791E-3</v>
      </c>
      <c r="X232">
        <f t="shared" ref="X232:X238" si="226">IF(U232=H232,J232,Q232)</f>
        <v>949</v>
      </c>
      <c r="Y232">
        <f t="shared" ref="Y232:Y238" si="227">IF(V232=I232,K232,R232)</f>
        <v>1406</v>
      </c>
      <c r="Z232" s="25">
        <f t="shared" si="201"/>
        <v>9.4607925980797463E-3</v>
      </c>
      <c r="AA232" s="25">
        <f t="shared" si="202"/>
        <v>-1.7809454389482169E-3</v>
      </c>
      <c r="AB232" s="25">
        <f t="shared" si="203"/>
        <v>-1.761140426051316E-3</v>
      </c>
      <c r="AC232" s="25">
        <f t="shared" si="204"/>
        <v>7.707072258216389E-3</v>
      </c>
      <c r="AD232" s="25">
        <f t="shared" si="205"/>
        <v>3.9463798738371839E-3</v>
      </c>
      <c r="AE232" s="25">
        <f t="shared" si="206"/>
        <v>-5.5218328104306167E-3</v>
      </c>
      <c r="AF232" s="25">
        <f t="shared" si="207"/>
        <v>2.1852394477858764E-3</v>
      </c>
      <c r="AG232" s="25">
        <f t="shared" si="207"/>
        <v>2.5882268649999674E-3</v>
      </c>
      <c r="AH232" s="25">
        <f t="shared" si="209"/>
        <v>-1.306287961903324E-4</v>
      </c>
      <c r="AI232" s="25">
        <f t="shared" si="210"/>
        <v>9.968605545894614E-4</v>
      </c>
      <c r="AJ232" s="25">
        <f t="shared" si="211"/>
        <v>8.7065428689363244E-4</v>
      </c>
      <c r="AK232" s="25">
        <f t="shared" si="212"/>
        <v>9.0448758719657613E-4</v>
      </c>
      <c r="AL232" s="25">
        <f t="shared" si="213"/>
        <v>5.5392565426817704E-3</v>
      </c>
      <c r="AM232" s="25">
        <f t="shared" si="214"/>
        <v>7.9794308792403568E-3</v>
      </c>
      <c r="AN232" s="25">
        <f t="shared" si="215"/>
        <v>0</v>
      </c>
      <c r="AO232" s="40">
        <f t="shared" si="216"/>
        <v>0.28699426410193857</v>
      </c>
      <c r="AP232" s="40">
        <f t="shared" si="217"/>
        <v>0.60841530863915061</v>
      </c>
      <c r="AQ232" s="25">
        <f t="shared" si="218"/>
        <v>8.9266554431405179E-4</v>
      </c>
      <c r="AR232" s="25">
        <f t="shared" si="219"/>
        <v>1.2807518605893839E-3</v>
      </c>
      <c r="AS232" s="25">
        <f t="shared" si="170"/>
        <v>2.1852394477858764E-3</v>
      </c>
      <c r="AT232" s="28">
        <f t="shared" si="171"/>
        <v>0.45016262153894576</v>
      </c>
      <c r="AU232" s="28">
        <f t="shared" si="172"/>
        <v>0.96573571859041507</v>
      </c>
      <c r="AV232" s="40">
        <f t="shared" si="173"/>
        <v>0.81327692764868342</v>
      </c>
      <c r="AW232" s="25">
        <f t="shared" si="174"/>
        <v>2.1852394477858764E-3</v>
      </c>
      <c r="AX232" s="28">
        <f t="shared" si="175"/>
        <v>0.1355839958330127</v>
      </c>
      <c r="AY232" s="25">
        <f t="shared" si="176"/>
        <v>2.4973642560411845E-3</v>
      </c>
      <c r="AZ232" s="25">
        <f t="shared" si="177"/>
        <v>7.707072258216389E-3</v>
      </c>
      <c r="BA232" s="25">
        <f t="shared" si="199"/>
        <v>0.57169823802075947</v>
      </c>
      <c r="BB232" s="25">
        <f t="shared" si="196"/>
        <v>2.4441855841657268E-3</v>
      </c>
      <c r="BC232" s="25">
        <f t="shared" si="200"/>
        <v>-4.2033274137666084E-3</v>
      </c>
      <c r="BD232" s="39">
        <f t="shared" si="192"/>
        <v>0</v>
      </c>
      <c r="BE232" t="str">
        <f t="shared" si="221"/>
        <v/>
      </c>
      <c r="BF232" t="str">
        <f t="shared" si="193"/>
        <v/>
      </c>
      <c r="BG232" t="str">
        <f t="shared" si="194"/>
        <v/>
      </c>
      <c r="BH232">
        <f t="shared" si="197"/>
        <v>1</v>
      </c>
      <c r="BI232" t="str">
        <f t="shared" si="195"/>
        <v/>
      </c>
      <c r="BJ232" s="25">
        <f t="shared" si="178"/>
        <v>1.2807518605893839E-3</v>
      </c>
    </row>
    <row r="233" spans="1:63">
      <c r="A233" s="1">
        <v>42846</v>
      </c>
      <c r="B233" s="41">
        <f t="shared" si="22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49"/>
        <v>3245.5080150000003</v>
      </c>
      <c r="T233" t="str">
        <f t="shared" si="223"/>
        <v>熊</v>
      </c>
      <c r="U233">
        <f t="shared" si="224"/>
        <v>3180.6624999999999</v>
      </c>
      <c r="V233">
        <f t="shared" si="225"/>
        <v>3158.8863000000001</v>
      </c>
      <c r="W233" s="40">
        <f t="shared" si="222"/>
        <v>6.8699796574964861E-3</v>
      </c>
      <c r="X233">
        <f t="shared" si="226"/>
        <v>1031</v>
      </c>
      <c r="Y233">
        <f t="shared" si="227"/>
        <v>1352</v>
      </c>
      <c r="Z233" s="25">
        <f t="shared" si="201"/>
        <v>6.8688355598015777E-3</v>
      </c>
      <c r="AA233" s="25">
        <f t="shared" si="202"/>
        <v>-7.2534874641294405E-4</v>
      </c>
      <c r="AB233" s="25">
        <f t="shared" si="203"/>
        <v>-2.3425056467236008E-3</v>
      </c>
      <c r="AC233" s="25">
        <f t="shared" si="204"/>
        <v>4.5274740107727534E-3</v>
      </c>
      <c r="AD233" s="25">
        <f t="shared" si="205"/>
        <v>3.2664736151505687E-3</v>
      </c>
      <c r="AE233" s="25">
        <f t="shared" si="206"/>
        <v>-3.6035060423459716E-3</v>
      </c>
      <c r="AF233" s="25">
        <f t="shared" si="207"/>
        <v>9.2396796842686803E-4</v>
      </c>
      <c r="AG233" s="25">
        <f t="shared" si="208"/>
        <v>1.9861922201401912E-4</v>
      </c>
      <c r="AH233" s="25">
        <f t="shared" si="209"/>
        <v>-5.4041204577557841E-4</v>
      </c>
      <c r="AI233" s="25">
        <f t="shared" si="210"/>
        <v>-1.9971776800727241E-4</v>
      </c>
      <c r="AJ233" s="25">
        <f t="shared" si="211"/>
        <v>1.7353062601826916E-3</v>
      </c>
      <c r="AK233" s="25">
        <f t="shared" si="212"/>
        <v>1.295477288451247E-3</v>
      </c>
      <c r="AL233" s="25">
        <f t="shared" si="213"/>
        <v>4.4769375711337673E-3</v>
      </c>
      <c r="AM233" s="25">
        <f t="shared" si="214"/>
        <v>5.0244165077596801E-3</v>
      </c>
      <c r="AN233" s="25">
        <f t="shared" si="215"/>
        <v>0</v>
      </c>
      <c r="AO233" s="40">
        <f t="shared" si="216"/>
        <v>0.26993623221050445</v>
      </c>
      <c r="AP233" s="40">
        <f t="shared" si="217"/>
        <v>0.43184729514773645</v>
      </c>
      <c r="AQ233" s="25">
        <f t="shared" si="218"/>
        <v>-8.451151802181553E-4</v>
      </c>
      <c r="AR233" s="25">
        <f t="shared" si="219"/>
        <v>-3.7150932002427711E-4</v>
      </c>
      <c r="AS233" s="25">
        <f t="shared" si="170"/>
        <v>9.2396796842686803E-4</v>
      </c>
      <c r="AT233" s="28">
        <f t="shared" si="171"/>
        <v>0.55919283773704176</v>
      </c>
      <c r="AU233" s="28">
        <f t="shared" si="172"/>
        <v>0.90087043961914637</v>
      </c>
      <c r="AV233" s="40">
        <f t="shared" si="173"/>
        <v>0.65825075081969864</v>
      </c>
      <c r="AW233" s="25">
        <f t="shared" si="174"/>
        <v>9.2396796842686803E-4</v>
      </c>
      <c r="AX233" s="28">
        <f t="shared" si="175"/>
        <v>-5.414626978078365E-2</v>
      </c>
      <c r="AY233" s="25">
        <f t="shared" si="176"/>
        <v>2.5059412444345549E-3</v>
      </c>
      <c r="AZ233" s="25">
        <f t="shared" si="177"/>
        <v>4.5274740107727534E-3</v>
      </c>
      <c r="BA233" s="25">
        <f t="shared" si="199"/>
        <v>0.81327692764868342</v>
      </c>
      <c r="BB233" s="25">
        <f t="shared" si="196"/>
        <v>1.2807518605893839E-3</v>
      </c>
      <c r="BC233" s="25">
        <f t="shared" si="200"/>
        <v>2.1852394477858764E-3</v>
      </c>
      <c r="BD233" s="39">
        <f t="shared" si="192"/>
        <v>0</v>
      </c>
      <c r="BE233" t="str">
        <f t="shared" si="221"/>
        <v/>
      </c>
      <c r="BF233" t="str">
        <f t="shared" si="193"/>
        <v/>
      </c>
      <c r="BG233" t="str">
        <f t="shared" si="194"/>
        <v/>
      </c>
      <c r="BH233" t="str">
        <f t="shared" si="197"/>
        <v/>
      </c>
      <c r="BI233">
        <f t="shared" si="195"/>
        <v>0</v>
      </c>
      <c r="BJ233" s="25" t="str">
        <f t="shared" si="178"/>
        <v/>
      </c>
    </row>
    <row r="234" spans="1:63">
      <c r="A234" s="1">
        <v>42849</v>
      </c>
      <c r="B234" s="41">
        <f t="shared" si="22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49"/>
        <v>3241.8967200000002</v>
      </c>
      <c r="T234" t="str">
        <f t="shared" si="223"/>
        <v>熊</v>
      </c>
      <c r="U234">
        <f t="shared" si="224"/>
        <v>3164.2478999999998</v>
      </c>
      <c r="V234">
        <f t="shared" si="225"/>
        <v>3111.5612000000001</v>
      </c>
      <c r="W234" s="40">
        <f t="shared" si="222"/>
        <v>1.6790803222170997E-2</v>
      </c>
      <c r="X234">
        <f t="shared" si="226"/>
        <v>930</v>
      </c>
      <c r="Y234">
        <f t="shared" si="227"/>
        <v>1342</v>
      </c>
      <c r="Z234" s="25">
        <f t="shared" si="201"/>
        <v>1.6650623359819483E-2</v>
      </c>
      <c r="AA234" s="25">
        <f t="shared" si="202"/>
        <v>-2.8316057544948755E-3</v>
      </c>
      <c r="AB234" s="25">
        <f t="shared" si="203"/>
        <v>-1.095389662756838E-2</v>
      </c>
      <c r="AC234" s="25">
        <f t="shared" si="204"/>
        <v>5.8369065946024482E-3</v>
      </c>
      <c r="AD234" s="25">
        <f t="shared" si="205"/>
        <v>0</v>
      </c>
      <c r="AE234" s="25">
        <f t="shared" si="206"/>
        <v>-1.6790803222170886E-2</v>
      </c>
      <c r="AF234" s="25">
        <f t="shared" si="207"/>
        <v>-1.095389662756838E-2</v>
      </c>
      <c r="AG234" s="25">
        <f t="shared" si="208"/>
        <v>-1.3785502382063306E-2</v>
      </c>
      <c r="AH234" s="25">
        <f t="shared" si="209"/>
        <v>-2.2533719613376984E-3</v>
      </c>
      <c r="AI234" s="25">
        <f t="shared" si="210"/>
        <v>-6.5142470468781298E-3</v>
      </c>
      <c r="AJ234" s="25">
        <f t="shared" si="211"/>
        <v>-6.3158064635088123E-3</v>
      </c>
      <c r="AK234" s="25">
        <f t="shared" si="212"/>
        <v>-1.2864483314148039E-2</v>
      </c>
      <c r="AL234" s="25">
        <f t="shared" si="213"/>
        <v>1.6107810358210437E-2</v>
      </c>
      <c r="AM234" s="25">
        <f t="shared" si="214"/>
        <v>7.4116892046270878E-3</v>
      </c>
      <c r="AN234" s="25">
        <f t="shared" si="215"/>
        <v>0</v>
      </c>
      <c r="AO234" s="40">
        <f t="shared" si="216"/>
        <v>1</v>
      </c>
      <c r="AP234" s="40">
        <f t="shared" si="217"/>
        <v>1.177461590797616</v>
      </c>
      <c r="AQ234" s="25">
        <f t="shared" si="218"/>
        <v>-2.0005257449420776E-3</v>
      </c>
      <c r="AR234" s="25">
        <f t="shared" si="219"/>
        <v>1.9105866865798207E-3</v>
      </c>
      <c r="AS234" s="25">
        <f t="shared" si="170"/>
        <v>-1.095389662756838E-2</v>
      </c>
      <c r="AT234" s="28">
        <f t="shared" si="171"/>
        <v>0.20005814781411757</v>
      </c>
      <c r="AU234" s="28">
        <f t="shared" si="172"/>
        <v>0.78690663394908589</v>
      </c>
      <c r="AV234" s="40">
        <f t="shared" si="173"/>
        <v>0.34572292438129126</v>
      </c>
      <c r="AW234" s="25">
        <f t="shared" si="174"/>
        <v>-1.095389662756838E-2</v>
      </c>
      <c r="AX234" s="28">
        <f t="shared" si="175"/>
        <v>0.11338724953355846</v>
      </c>
      <c r="AY234" s="25">
        <f t="shared" si="176"/>
        <v>3.2433270440624519E-3</v>
      </c>
      <c r="AZ234" s="25">
        <f t="shared" si="177"/>
        <v>5.8369065946024482E-3</v>
      </c>
      <c r="BA234" s="25">
        <f t="shared" si="199"/>
        <v>0.65825075081969864</v>
      </c>
      <c r="BB234" s="25">
        <f t="shared" si="196"/>
        <v>-3.7150932002427711E-4</v>
      </c>
      <c r="BC234" s="25">
        <f t="shared" si="200"/>
        <v>9.2396796842686803E-4</v>
      </c>
      <c r="BD234" s="39">
        <f t="shared" si="192"/>
        <v>1</v>
      </c>
      <c r="BE234" t="str">
        <f t="shared" si="221"/>
        <v/>
      </c>
      <c r="BF234" t="str">
        <f t="shared" si="193"/>
        <v/>
      </c>
      <c r="BG234" t="str">
        <f t="shared" si="194"/>
        <v/>
      </c>
      <c r="BH234" t="str">
        <f t="shared" si="197"/>
        <v/>
      </c>
      <c r="BI234" t="str">
        <f t="shared" si="195"/>
        <v/>
      </c>
      <c r="BJ234" s="25" t="str">
        <f t="shared" si="178"/>
        <v/>
      </c>
    </row>
    <row r="235" spans="1:63">
      <c r="A235" s="1">
        <v>42850</v>
      </c>
      <c r="B235" s="41">
        <f t="shared" si="22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49"/>
        <v>3235.9580300000002</v>
      </c>
      <c r="T235" t="str">
        <f t="shared" si="223"/>
        <v>熊</v>
      </c>
      <c r="U235">
        <f t="shared" si="224"/>
        <v>3145.2671999999998</v>
      </c>
      <c r="V235">
        <f t="shared" si="225"/>
        <v>3117.4488000000001</v>
      </c>
      <c r="W235" s="40">
        <f t="shared" si="222"/>
        <v>8.8838717768680367E-3</v>
      </c>
      <c r="X235">
        <f t="shared" si="226"/>
        <v>1301</v>
      </c>
      <c r="Y235">
        <f t="shared" si="227"/>
        <v>947</v>
      </c>
      <c r="Z235" s="25">
        <f t="shared" si="201"/>
        <v>8.9050388164540837E-3</v>
      </c>
      <c r="AA235" s="25">
        <f t="shared" si="202"/>
        <v>-1.8811038203724348E-3</v>
      </c>
      <c r="AB235" s="25">
        <f t="shared" si="203"/>
        <v>-3.1410685426531064E-3</v>
      </c>
      <c r="AC235" s="25">
        <f t="shared" si="204"/>
        <v>5.7428032342147026E-3</v>
      </c>
      <c r="AD235" s="25">
        <f t="shared" si="205"/>
        <v>6.8184502199735448E-3</v>
      </c>
      <c r="AE235" s="25">
        <f t="shared" si="206"/>
        <v>-2.0654215568943076E-3</v>
      </c>
      <c r="AF235" s="25">
        <f t="shared" si="207"/>
        <v>3.6773816773204029E-3</v>
      </c>
      <c r="AG235" s="25">
        <f t="shared" si="208"/>
        <v>1.7962778569480234E-3</v>
      </c>
      <c r="AH235" s="25">
        <f t="shared" si="209"/>
        <v>2.3672823682524043E-3</v>
      </c>
      <c r="AI235" s="25">
        <f t="shared" si="210"/>
        <v>2.6638565743584463E-3</v>
      </c>
      <c r="AJ235" s="25">
        <f t="shared" si="211"/>
        <v>2.0602379646099049E-3</v>
      </c>
      <c r="AK235" s="25">
        <f t="shared" si="212"/>
        <v>5.9929650789438231E-3</v>
      </c>
      <c r="AL235" s="25">
        <f t="shared" si="213"/>
        <v>8.4203697242555466E-3</v>
      </c>
      <c r="AM235" s="25">
        <f t="shared" si="214"/>
        <v>4.9226489710884475E-3</v>
      </c>
      <c r="AN235" s="25">
        <f t="shared" si="215"/>
        <v>0</v>
      </c>
      <c r="AO235" s="40">
        <f t="shared" si="216"/>
        <v>0.24450986119593376</v>
      </c>
      <c r="AP235" s="40">
        <f t="shared" si="217"/>
        <v>0.46763957224525043</v>
      </c>
      <c r="AQ235" s="25">
        <f t="shared" si="218"/>
        <v>-1.4342328297432876E-4</v>
      </c>
      <c r="AR235" s="25">
        <f t="shared" si="219"/>
        <v>-2.3155834016233157E-3</v>
      </c>
      <c r="AS235" s="25">
        <f t="shared" si="170"/>
        <v>3.6773816773204029E-3</v>
      </c>
      <c r="AT235" s="28">
        <f t="shared" si="171"/>
        <v>0.95683758900492832</v>
      </c>
      <c r="AU235" s="28">
        <f t="shared" si="172"/>
        <v>0.36134671414698843</v>
      </c>
      <c r="AV235" s="40">
        <f t="shared" si="173"/>
        <v>0.64541454576827928</v>
      </c>
      <c r="AW235" s="25">
        <f t="shared" si="174"/>
        <v>3.6773816773204029E-3</v>
      </c>
      <c r="AX235" s="28">
        <f t="shared" si="175"/>
        <v>-0.26129108791302574</v>
      </c>
      <c r="AY235" s="25">
        <f t="shared" si="176"/>
        <v>8.0583866358380791E-3</v>
      </c>
      <c r="AZ235" s="25">
        <f t="shared" si="177"/>
        <v>1.7815804284354326E-3</v>
      </c>
      <c r="BA235" s="25">
        <f t="shared" si="199"/>
        <v>0.34572292438129126</v>
      </c>
      <c r="BB235" s="25">
        <f t="shared" si="196"/>
        <v>1.9105866865798207E-3</v>
      </c>
      <c r="BC235" s="25">
        <f t="shared" si="200"/>
        <v>-1.095389662756838E-2</v>
      </c>
      <c r="BD235" s="39">
        <f t="shared" si="192"/>
        <v>0</v>
      </c>
      <c r="BE235">
        <f t="shared" si="221"/>
        <v>1</v>
      </c>
      <c r="BF235">
        <f t="shared" si="193"/>
        <v>1</v>
      </c>
      <c r="BG235" t="str">
        <f t="shared" si="194"/>
        <v/>
      </c>
      <c r="BH235" t="str">
        <f t="shared" si="197"/>
        <v/>
      </c>
      <c r="BI235" t="str">
        <f t="shared" si="195"/>
        <v/>
      </c>
      <c r="BJ235" s="25">
        <f t="shared" si="178"/>
        <v>-2.3155834016233157E-3</v>
      </c>
    </row>
    <row r="236" spans="1:63">
      <c r="A236" s="1">
        <v>42851</v>
      </c>
      <c r="B236" s="41">
        <f t="shared" si="22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49"/>
        <v>3229.2816350000003</v>
      </c>
      <c r="T236" t="str">
        <f t="shared" si="223"/>
        <v>熊</v>
      </c>
      <c r="U236">
        <f t="shared" si="224"/>
        <v>3152.9533999999999</v>
      </c>
      <c r="V236">
        <f t="shared" si="225"/>
        <v>3131.4180000000001</v>
      </c>
      <c r="W236" s="40">
        <f t="shared" si="222"/>
        <v>6.8536637723024332E-3</v>
      </c>
      <c r="X236">
        <f t="shared" si="226"/>
        <v>1052</v>
      </c>
      <c r="Y236">
        <f t="shared" si="227"/>
        <v>1009</v>
      </c>
      <c r="Z236" s="25">
        <f t="shared" si="201"/>
        <v>6.8739109394528233E-3</v>
      </c>
      <c r="AA236" s="25">
        <f t="shared" si="202"/>
        <v>-7.9290770567212417E-4</v>
      </c>
      <c r="AB236" s="25">
        <f t="shared" si="203"/>
        <v>-3.6062943465374206E-3</v>
      </c>
      <c r="AC236" s="25">
        <f t="shared" si="204"/>
        <v>3.2473694257651392E-3</v>
      </c>
      <c r="AD236" s="25">
        <f t="shared" si="205"/>
        <v>6.374730329164283E-3</v>
      </c>
      <c r="AE236" s="25">
        <f t="shared" si="206"/>
        <v>-4.7893344313811709E-4</v>
      </c>
      <c r="AF236" s="25">
        <f t="shared" si="207"/>
        <v>2.7684359826269218E-3</v>
      </c>
      <c r="AG236" s="25">
        <f t="shared" si="208"/>
        <v>1.9755282769547081E-3</v>
      </c>
      <c r="AH236" s="25">
        <f t="shared" si="209"/>
        <v>-2.2464010233125183E-4</v>
      </c>
      <c r="AI236" s="25">
        <f t="shared" si="210"/>
        <v>1.7429241667474542E-3</v>
      </c>
      <c r="AJ236" s="25">
        <f t="shared" si="211"/>
        <v>2.4171205207020414E-3</v>
      </c>
      <c r="AK236" s="25">
        <f t="shared" si="212"/>
        <v>4.074590344298413E-3</v>
      </c>
      <c r="AL236" s="25">
        <f t="shared" si="213"/>
        <v>6.8536637723024332E-3</v>
      </c>
      <c r="AM236" s="25">
        <f t="shared" si="214"/>
        <v>3.6551767290970583E-3</v>
      </c>
      <c r="AN236" s="25">
        <f t="shared" si="215"/>
        <v>0</v>
      </c>
      <c r="AO236" s="40">
        <f t="shared" si="216"/>
        <v>6.9657401302031297E-2</v>
      </c>
      <c r="AP236" s="40">
        <f t="shared" si="217"/>
        <v>0.18505344688281261</v>
      </c>
      <c r="AQ236" s="25">
        <f t="shared" si="218"/>
        <v>-2.2436247506631786E-4</v>
      </c>
      <c r="AR236" s="25">
        <f t="shared" si="219"/>
        <v>-1.3061543616713889E-3</v>
      </c>
      <c r="AS236" s="25">
        <f t="shared" si="170"/>
        <v>2.7684359826269218E-3</v>
      </c>
      <c r="AT236" s="28">
        <f t="shared" si="171"/>
        <v>0.66362825858818397</v>
      </c>
      <c r="AU236" s="28">
        <f t="shared" si="172"/>
        <v>0.40718203186208751</v>
      </c>
      <c r="AV236" s="40">
        <f t="shared" si="173"/>
        <v>0.47296079942791691</v>
      </c>
      <c r="AW236" s="25">
        <f t="shared" si="174"/>
        <v>2.7684359826269218E-3</v>
      </c>
      <c r="AX236" s="28">
        <f t="shared" si="175"/>
        <v>-0.19066745916026712</v>
      </c>
      <c r="AY236" s="25">
        <f t="shared" si="176"/>
        <v>4.5535237874364436E-3</v>
      </c>
      <c r="AZ236" s="25">
        <f t="shared" si="177"/>
        <v>1.4899351401514392E-3</v>
      </c>
      <c r="BA236" s="25">
        <f t="shared" si="199"/>
        <v>0.64541454576827928</v>
      </c>
      <c r="BB236" s="25">
        <f t="shared" si="196"/>
        <v>-2.3155834016233157E-3</v>
      </c>
      <c r="BC236" s="25">
        <f t="shared" si="200"/>
        <v>3.6773816773204029E-3</v>
      </c>
      <c r="BD236" s="39">
        <f t="shared" si="192"/>
        <v>1</v>
      </c>
      <c r="BE236" t="str">
        <f t="shared" si="221"/>
        <v/>
      </c>
      <c r="BF236" t="str">
        <f t="shared" si="193"/>
        <v/>
      </c>
      <c r="BG236">
        <f t="shared" si="194"/>
        <v>0.5</v>
      </c>
      <c r="BH236" t="str">
        <f t="shared" si="197"/>
        <v/>
      </c>
      <c r="BI236" t="str">
        <f t="shared" si="195"/>
        <v/>
      </c>
      <c r="BJ236" s="25">
        <f t="shared" si="178"/>
        <v>-6.5307718083569446E-4</v>
      </c>
    </row>
    <row r="237" spans="1:63">
      <c r="A237" s="1">
        <v>42852</v>
      </c>
      <c r="B237" s="41">
        <f t="shared" si="22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49"/>
        <v>3223.0207650000007</v>
      </c>
      <c r="T237" t="str">
        <f t="shared" si="223"/>
        <v>熊</v>
      </c>
      <c r="U237">
        <f t="shared" si="224"/>
        <v>3154.9630999999999</v>
      </c>
      <c r="V237">
        <f t="shared" si="225"/>
        <v>3097.5713000000001</v>
      </c>
      <c r="W237" s="40">
        <f t="shared" si="222"/>
        <v>1.8358447384108439E-2</v>
      </c>
      <c r="X237">
        <f t="shared" si="226"/>
        <v>1442</v>
      </c>
      <c r="Y237">
        <f t="shared" si="227"/>
        <v>1034</v>
      </c>
      <c r="Z237" s="25">
        <f t="shared" si="201"/>
        <v>1.8328135574513901E-2</v>
      </c>
      <c r="AA237" s="25">
        <f t="shared" si="202"/>
        <v>-3.2692128037638464E-3</v>
      </c>
      <c r="AB237" s="25">
        <f t="shared" si="203"/>
        <v>-7.6648330003828273E-4</v>
      </c>
      <c r="AC237" s="25">
        <f t="shared" si="204"/>
        <v>1.7591964084070048E-2</v>
      </c>
      <c r="AD237" s="25">
        <f t="shared" si="205"/>
        <v>7.5127064753077325E-3</v>
      </c>
      <c r="AE237" s="25">
        <f t="shared" si="206"/>
        <v>-1.0845740908800579E-2</v>
      </c>
      <c r="AF237" s="25">
        <f t="shared" si="207"/>
        <v>6.7462231752694873E-3</v>
      </c>
      <c r="AG237" s="25">
        <f t="shared" si="208"/>
        <v>3.4770103715057324E-3</v>
      </c>
      <c r="AH237" s="25">
        <f t="shared" si="209"/>
        <v>-2.5289430859573845E-3</v>
      </c>
      <c r="AI237" s="25">
        <f t="shared" si="210"/>
        <v>-2.4838015783687213E-3</v>
      </c>
      <c r="AJ237" s="25">
        <f t="shared" si="211"/>
        <v>-3.4542165247362436E-3</v>
      </c>
      <c r="AK237" s="25">
        <f t="shared" si="212"/>
        <v>-9.3731952571964202E-4</v>
      </c>
      <c r="AL237" s="25">
        <f t="shared" si="213"/>
        <v>1.0845740908800652E-2</v>
      </c>
      <c r="AM237" s="25">
        <f t="shared" si="214"/>
        <v>8.7680010302944866E-3</v>
      </c>
      <c r="AN237" s="25">
        <f t="shared" si="215"/>
        <v>0</v>
      </c>
      <c r="AO237" s="40">
        <f t="shared" si="216"/>
        <v>1</v>
      </c>
      <c r="AP237" s="40">
        <f t="shared" si="217"/>
        <v>1.3035617541439317</v>
      </c>
      <c r="AQ237" s="25">
        <f t="shared" si="218"/>
        <v>2.6910958672253608E-4</v>
      </c>
      <c r="AR237" s="25">
        <f t="shared" si="219"/>
        <v>7.6835427009891545E-3</v>
      </c>
      <c r="AS237" s="25">
        <f t="shared" si="170"/>
        <v>6.7462231752694873E-3</v>
      </c>
      <c r="AT237" s="28">
        <f t="shared" si="171"/>
        <v>0.91314838224540462</v>
      </c>
      <c r="AU237" s="28">
        <f t="shared" si="172"/>
        <v>0.91223158980168062</v>
      </c>
      <c r="AV237" s="40">
        <f t="shared" si="173"/>
        <v>0.95788074254510103</v>
      </c>
      <c r="AW237" s="25">
        <f t="shared" si="174"/>
        <v>6.7462231752694873E-3</v>
      </c>
      <c r="AX237" s="28">
        <f t="shared" si="175"/>
        <v>0.42044159618621402</v>
      </c>
      <c r="AY237" s="25">
        <f t="shared" si="176"/>
        <v>9.9084213830809599E-3</v>
      </c>
      <c r="AZ237" s="25">
        <f t="shared" si="177"/>
        <v>8.0015177302563082E-3</v>
      </c>
      <c r="BA237" s="25">
        <f t="shared" si="199"/>
        <v>0.47296079942791691</v>
      </c>
      <c r="BB237" s="25">
        <f t="shared" si="196"/>
        <v>-1.3061543616713889E-3</v>
      </c>
      <c r="BC237" s="25">
        <f t="shared" si="200"/>
        <v>2.7684359826269218E-3</v>
      </c>
      <c r="BD237" s="39">
        <f t="shared" si="192"/>
        <v>1</v>
      </c>
      <c r="BE237" t="str">
        <f t="shared" si="221"/>
        <v/>
      </c>
      <c r="BF237" t="str">
        <f t="shared" si="193"/>
        <v/>
      </c>
      <c r="BG237" t="str">
        <f t="shared" si="194"/>
        <v/>
      </c>
      <c r="BH237">
        <f t="shared" si="197"/>
        <v>1</v>
      </c>
      <c r="BI237" t="str">
        <f t="shared" si="195"/>
        <v/>
      </c>
      <c r="BJ237" s="25">
        <f t="shared" si="178"/>
        <v>7.6835427009891545E-3</v>
      </c>
    </row>
    <row r="238" spans="1:63">
      <c r="A238" s="1">
        <v>42853</v>
      </c>
      <c r="B238" s="41">
        <f t="shared" ref="B238:B301" si="22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49"/>
        <v>3217.9983550000006</v>
      </c>
      <c r="T238" t="str">
        <f t="shared" si="223"/>
        <v>熊</v>
      </c>
      <c r="U238">
        <f t="shared" si="224"/>
        <v>3154.7266</v>
      </c>
      <c r="V238">
        <f t="shared" si="225"/>
        <v>3136.6606000000002</v>
      </c>
      <c r="W238" s="40">
        <f t="shared" si="222"/>
        <v>5.7431053222311203E-3</v>
      </c>
      <c r="X238">
        <f t="shared" si="226"/>
        <v>1500</v>
      </c>
      <c r="Y238">
        <f t="shared" si="227"/>
        <v>1325</v>
      </c>
      <c r="Z238" s="25">
        <f t="shared" si="201"/>
        <v>5.7461431804911416E-3</v>
      </c>
      <c r="AA238" s="25">
        <f t="shared" si="202"/>
        <v>-2.707476712109959E-3</v>
      </c>
      <c r="AB238" s="25">
        <f t="shared" si="203"/>
        <v>-1.065759282378245E-4</v>
      </c>
      <c r="AC238" s="25">
        <f t="shared" si="204"/>
        <v>5.6365293939933401E-3</v>
      </c>
      <c r="AD238" s="25">
        <f t="shared" si="205"/>
        <v>3.3989959453382761E-3</v>
      </c>
      <c r="AE238" s="25">
        <f t="shared" si="206"/>
        <v>-2.3441093768930259E-3</v>
      </c>
      <c r="AF238" s="25">
        <f t="shared" si="207"/>
        <v>3.292420017100308E-3</v>
      </c>
      <c r="AG238" s="25">
        <f t="shared" si="208"/>
        <v>5.8494330499046202E-4</v>
      </c>
      <c r="AH238" s="25">
        <f t="shared" si="209"/>
        <v>-1.2284383948832895E-4</v>
      </c>
      <c r="AI238" s="25">
        <f t="shared" si="210"/>
        <v>4.3895910921872315E-4</v>
      </c>
      <c r="AJ238" s="25">
        <f t="shared" si="211"/>
        <v>8.2567109778008908E-4</v>
      </c>
      <c r="AK238" s="25">
        <f t="shared" si="212"/>
        <v>-7.8697713362692269E-4</v>
      </c>
      <c r="AL238" s="25">
        <f t="shared" si="213"/>
        <v>3.7507057926726788E-3</v>
      </c>
      <c r="AM238" s="25">
        <f t="shared" si="214"/>
        <v>5.7431053222311203E-3</v>
      </c>
      <c r="AN238" s="25">
        <f t="shared" si="215"/>
        <v>0</v>
      </c>
      <c r="AO238" s="40">
        <f t="shared" si="216"/>
        <v>0.52458613203068594</v>
      </c>
      <c r="AP238" s="40">
        <f t="shared" si="217"/>
        <v>1.2474896533007798</v>
      </c>
      <c r="AQ238" s="25">
        <f t="shared" si="218"/>
        <v>-9.0531370645160309E-4</v>
      </c>
      <c r="AR238" s="25">
        <f t="shared" si="219"/>
        <v>4.0793971507272243E-3</v>
      </c>
      <c r="AS238" s="25">
        <f t="shared" si="170"/>
        <v>3.292420017100308E-3</v>
      </c>
      <c r="AT238" s="28">
        <f t="shared" si="171"/>
        <v>0.31482800732750232</v>
      </c>
      <c r="AU238" s="28">
        <f t="shared" si="172"/>
        <v>0.98139045721245777</v>
      </c>
      <c r="AV238" s="40">
        <f t="shared" si="173"/>
        <v>0.98139045721245777</v>
      </c>
      <c r="AW238" s="25">
        <f t="shared" si="174"/>
        <v>3.292420017100308E-3</v>
      </c>
      <c r="AX238" s="28">
        <f t="shared" si="175"/>
        <v>0.71082696778480503</v>
      </c>
      <c r="AY238" s="25">
        <f t="shared" si="176"/>
        <v>1.1823452240792604E-3</v>
      </c>
      <c r="AZ238" s="25">
        <f t="shared" si="177"/>
        <v>5.6365293939933401E-3</v>
      </c>
      <c r="BA238" s="25">
        <f t="shared" si="199"/>
        <v>0.95788074254510103</v>
      </c>
      <c r="BB238" s="25">
        <f t="shared" si="196"/>
        <v>7.6835427009891545E-3</v>
      </c>
      <c r="BC238" s="25">
        <f t="shared" si="200"/>
        <v>6.7462231752694873E-3</v>
      </c>
      <c r="BD238" s="39">
        <f t="shared" si="192"/>
        <v>0</v>
      </c>
      <c r="BE238" t="str">
        <f t="shared" si="221"/>
        <v/>
      </c>
      <c r="BF238" t="str">
        <f t="shared" si="193"/>
        <v/>
      </c>
      <c r="BG238" t="str">
        <f t="shared" si="194"/>
        <v/>
      </c>
      <c r="BH238" t="str">
        <f t="shared" si="197"/>
        <v/>
      </c>
      <c r="BI238">
        <f t="shared" si="195"/>
        <v>0</v>
      </c>
      <c r="BJ238" s="25" t="str">
        <f t="shared" si="178"/>
        <v/>
      </c>
    </row>
    <row r="239" spans="1:63">
      <c r="A239" s="1">
        <v>42857</v>
      </c>
      <c r="B239" s="41">
        <f t="shared" si="22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49"/>
        <v>3213.6428700000006</v>
      </c>
      <c r="T239" t="str">
        <f t="shared" ref="T239:T302" si="229">IF(AVERAGE(N238)&lt;S238,"熊",IF(AVERAGE(N238)&gt;S238,"牛",""))</f>
        <v>熊</v>
      </c>
      <c r="U239">
        <f t="shared" ref="U239:U302" si="230">MAX(H239,O239)</f>
        <v>3154.7811999999999</v>
      </c>
      <c r="V239">
        <f t="shared" ref="V239:V302" si="231">MIN(I239,P239)</f>
        <v>3136.5796999999998</v>
      </c>
      <c r="W239" s="40">
        <f t="shared" ref="W239:W302" si="232">LN(U239/V239)</f>
        <v>5.7862046294006823E-3</v>
      </c>
      <c r="X239">
        <f t="shared" ref="X239:X302" si="233">IF(U239=H239,J239,Q239)</f>
        <v>1007</v>
      </c>
      <c r="Y239">
        <f t="shared" ref="Y239:Y302" si="234">IF(V239=I239,K239,R239)</f>
        <v>1420</v>
      </c>
      <c r="Z239" s="25">
        <f t="shared" ref="Z239:Z302" si="235">(U239-V239)/(C239)</f>
        <v>5.783344229166822E-3</v>
      </c>
      <c r="AA239" s="25">
        <f t="shared" ref="AA239:AA302" si="236">LN(C239/N238)</f>
        <v>-2.2733536683981017E-3</v>
      </c>
      <c r="AB239" s="25">
        <f t="shared" ref="AB239:AB302" si="237">LN(N239/U239)</f>
        <v>-3.3893635060326258E-3</v>
      </c>
      <c r="AC239" s="25">
        <f t="shared" ref="AC239:AC302" si="238">LN(N239/V239)</f>
        <v>2.3968411233682182E-3</v>
      </c>
      <c r="AD239" s="25">
        <f t="shared" ref="AD239:AD302" si="239">LN(U239/C239)</f>
        <v>2.3972368103622878E-3</v>
      </c>
      <c r="AE239" s="25">
        <f t="shared" ref="AE239:AE302" si="240">LN(V239/C239)</f>
        <v>-3.3889678190386122E-3</v>
      </c>
      <c r="AF239" s="25">
        <f t="shared" ref="AF239:AF302" si="241">LN(N239/C239)</f>
        <v>-9.921266956704148E-4</v>
      </c>
      <c r="AG239" s="25">
        <f t="shared" ref="AG239:AG302" si="242">LN(N239/N238)</f>
        <v>-3.2654803640684857E-3</v>
      </c>
      <c r="AH239" s="25">
        <f t="shared" ref="AH239:AH302" si="243">LN(D239/C239)</f>
        <v>-4.3075753034583928E-4</v>
      </c>
      <c r="AI239" s="25">
        <f t="shared" ref="AI239:AI302" si="244">LN(E239/C239)</f>
        <v>9.6574901663577296E-4</v>
      </c>
      <c r="AJ239" s="25">
        <f t="shared" ref="AJ239:AJ302" si="245">LN(F239/C239)</f>
        <v>-7.145982855078527E-4</v>
      </c>
      <c r="AK239" s="25">
        <f t="shared" ref="AK239:AK302" si="246">+LN(G239/C239)</f>
        <v>-6.8888400215267036E-5</v>
      </c>
      <c r="AL239" s="25">
        <f t="shared" ref="AL239:AL302" si="247">LN(H239/I239)</f>
        <v>4.2564720351999374E-3</v>
      </c>
      <c r="AM239" s="25">
        <f t="shared" ref="AM239:AM302" si="248">LN(O239/P239)</f>
        <v>3.6051665021806941E-3</v>
      </c>
      <c r="AN239" s="25">
        <f t="shared" ref="AN239:AN302" si="249">LN(L239/G239)</f>
        <v>0</v>
      </c>
      <c r="AO239" s="40">
        <f t="shared" ref="AO239:AO302" si="250">(C239-I239)/(H239-I239)</f>
        <v>0.43627842414382639</v>
      </c>
      <c r="AP239" s="40">
        <f t="shared" ref="AP239:AP302" si="251">(N238-I239)/(H239-I239)</f>
        <v>0.97083516795154567</v>
      </c>
      <c r="AQ239" s="25">
        <f t="shared" ref="AQ239:AQ302" si="252">LN(M239/L239)</f>
        <v>-1.5717737184126922E-4</v>
      </c>
      <c r="AR239" s="25">
        <f t="shared" ref="AR239:AR270" si="253">LN(N239/L239)</f>
        <v>-9.2323829545508461E-4</v>
      </c>
      <c r="AS239" s="25">
        <f t="shared" si="170"/>
        <v>-9.921266956704148E-4</v>
      </c>
      <c r="AT239" s="28">
        <f t="shared" si="171"/>
        <v>0.42009895743933678</v>
      </c>
      <c r="AU239" s="28">
        <f t="shared" si="172"/>
        <v>0.66443332185766724</v>
      </c>
      <c r="AV239" s="40">
        <f t="shared" si="173"/>
        <v>0.41353185177047191</v>
      </c>
      <c r="AW239" s="25">
        <f t="shared" si="174"/>
        <v>-9.921266956704148E-4</v>
      </c>
      <c r="AX239" s="28">
        <f t="shared" si="175"/>
        <v>-0.15955278411118448</v>
      </c>
      <c r="AY239" s="25">
        <f t="shared" si="176"/>
        <v>1.7903468246226462E-3</v>
      </c>
      <c r="AZ239" s="25">
        <f t="shared" si="177"/>
        <v>2.3968411233682182E-3</v>
      </c>
      <c r="BA239" s="25">
        <f t="shared" ref="BA239:BA302" si="254">AV238</f>
        <v>0.98139045721245777</v>
      </c>
      <c r="BB239" s="25">
        <f t="shared" si="196"/>
        <v>4.0793971507272243E-3</v>
      </c>
      <c r="BC239" s="25">
        <f t="shared" ref="BC239:BC302" si="255">AS238</f>
        <v>3.292420017100308E-3</v>
      </c>
      <c r="BD239" s="39">
        <f t="shared" si="192"/>
        <v>0</v>
      </c>
      <c r="BE239">
        <f t="shared" si="221"/>
        <v>0</v>
      </c>
      <c r="BF239">
        <f t="shared" si="193"/>
        <v>0</v>
      </c>
      <c r="BG239" t="str">
        <f t="shared" si="194"/>
        <v/>
      </c>
      <c r="BH239" t="str">
        <f t="shared" si="197"/>
        <v/>
      </c>
      <c r="BI239" t="str">
        <f t="shared" si="195"/>
        <v/>
      </c>
      <c r="BJ239" s="25" t="str">
        <f t="shared" si="178"/>
        <v/>
      </c>
    </row>
    <row r="240" spans="1:63" ht="42">
      <c r="A240" s="1">
        <v>42858</v>
      </c>
      <c r="B240" s="41">
        <f t="shared" si="22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49"/>
        <v>3210.4018249999999</v>
      </c>
      <c r="T240" t="str">
        <f t="shared" si="229"/>
        <v>熊</v>
      </c>
      <c r="U240">
        <f t="shared" si="230"/>
        <v>3148.0695000000001</v>
      </c>
      <c r="V240">
        <f t="shared" si="231"/>
        <v>3123.8022999999998</v>
      </c>
      <c r="W240" s="40">
        <f t="shared" si="232"/>
        <v>7.7384620970355122E-3</v>
      </c>
      <c r="X240">
        <f t="shared" si="233"/>
        <v>948</v>
      </c>
      <c r="Y240">
        <f t="shared" si="234"/>
        <v>1412</v>
      </c>
      <c r="Z240" s="25">
        <f t="shared" si="235"/>
        <v>7.7325773248173926E-3</v>
      </c>
      <c r="AA240" s="25">
        <f t="shared" si="236"/>
        <v>-1.8463610330547527E-3</v>
      </c>
      <c r="AB240" s="25">
        <f t="shared" si="237"/>
        <v>-3.8932837244901736E-3</v>
      </c>
      <c r="AC240" s="25">
        <f t="shared" si="238"/>
        <v>3.8451783725455034E-3</v>
      </c>
      <c r="AD240" s="25">
        <f t="shared" si="239"/>
        <v>3.105989009449779E-3</v>
      </c>
      <c r="AE240" s="25">
        <f t="shared" si="240"/>
        <v>-4.6324730875858698E-3</v>
      </c>
      <c r="AF240" s="25">
        <f t="shared" si="241"/>
        <v>-7.8729471504046652E-4</v>
      </c>
      <c r="AG240" s="25">
        <f t="shared" si="242"/>
        <v>-2.6336557480951786E-3</v>
      </c>
      <c r="AH240" s="25">
        <f t="shared" si="243"/>
        <v>-5.7678297207943894E-4</v>
      </c>
      <c r="AI240" s="25">
        <f t="shared" si="244"/>
        <v>-3.4091069313054503E-4</v>
      </c>
      <c r="AJ240" s="25">
        <f t="shared" si="245"/>
        <v>7.2824862235646554E-4</v>
      </c>
      <c r="AK240" s="25">
        <f t="shared" si="246"/>
        <v>-1.5644546063925994E-3</v>
      </c>
      <c r="AL240" s="25">
        <f t="shared" si="247"/>
        <v>5.7287998160332121E-3</v>
      </c>
      <c r="AM240" s="25">
        <f t="shared" si="248"/>
        <v>4.682658126206456E-3</v>
      </c>
      <c r="AN240" s="25">
        <f t="shared" si="249"/>
        <v>0</v>
      </c>
      <c r="AO240" s="40">
        <f t="shared" si="250"/>
        <v>0.45711807196755483</v>
      </c>
      <c r="AP240" s="40">
        <f t="shared" si="251"/>
        <v>0.77963198781077747</v>
      </c>
      <c r="AQ240" s="25">
        <f t="shared" si="252"/>
        <v>-2.9183415964265292E-4</v>
      </c>
      <c r="AR240" s="25">
        <f t="shared" si="253"/>
        <v>7.7715989135219055E-4</v>
      </c>
      <c r="AS240" s="25">
        <f t="shared" si="170"/>
        <v>-7.8729471504046652E-4</v>
      </c>
      <c r="AT240" s="28">
        <f t="shared" si="171"/>
        <v>0.1843119373189254</v>
      </c>
      <c r="AU240" s="28">
        <f t="shared" si="172"/>
        <v>0.82080889373891297</v>
      </c>
      <c r="AV240" s="40">
        <f t="shared" si="173"/>
        <v>0.49592454011999915</v>
      </c>
      <c r="AW240" s="25">
        <f t="shared" si="174"/>
        <v>-7.8729471504046652E-4</v>
      </c>
      <c r="AX240" s="28">
        <f t="shared" si="175"/>
        <v>0.10038652996636915</v>
      </c>
      <c r="AY240" s="25">
        <f t="shared" si="176"/>
        <v>1.0583562001907976E-3</v>
      </c>
      <c r="AZ240" s="25">
        <f t="shared" si="177"/>
        <v>3.8451783725455034E-3</v>
      </c>
      <c r="BA240" s="25">
        <f t="shared" si="254"/>
        <v>0.41353185177047191</v>
      </c>
      <c r="BB240" s="25">
        <f t="shared" si="196"/>
        <v>-9.2323829545508461E-4</v>
      </c>
      <c r="BC240" s="25">
        <f t="shared" si="255"/>
        <v>-9.921266956704148E-4</v>
      </c>
      <c r="BD240" s="39">
        <f t="shared" si="192"/>
        <v>1</v>
      </c>
      <c r="BE240" t="str">
        <f t="shared" si="221"/>
        <v/>
      </c>
      <c r="BF240" t="str">
        <f t="shared" si="193"/>
        <v/>
      </c>
      <c r="BG240">
        <f t="shared" si="194"/>
        <v>0.5</v>
      </c>
      <c r="BH240" t="str">
        <f t="shared" si="197"/>
        <v/>
      </c>
      <c r="BI240" t="str">
        <f t="shared" si="195"/>
        <v/>
      </c>
      <c r="BJ240" s="25">
        <f t="shared" si="178"/>
        <v>3.8857994567609527E-4</v>
      </c>
      <c r="BK240" s="50" t="s">
        <v>332</v>
      </c>
    </row>
    <row r="241" spans="1:62">
      <c r="A241" s="1">
        <v>42859</v>
      </c>
      <c r="B241" s="41">
        <f t="shared" si="22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49"/>
        <v>3206.06351</v>
      </c>
      <c r="T241" t="str">
        <f t="shared" si="229"/>
        <v>熊</v>
      </c>
      <c r="U241">
        <f t="shared" si="230"/>
        <v>3143.5898999999999</v>
      </c>
      <c r="V241">
        <f t="shared" si="231"/>
        <v>3112.4364</v>
      </c>
      <c r="W241" s="40">
        <f t="shared" si="232"/>
        <v>9.9595992806505718E-3</v>
      </c>
      <c r="X241">
        <f t="shared" si="233"/>
        <v>1331</v>
      </c>
      <c r="Y241">
        <f t="shared" si="234"/>
        <v>939</v>
      </c>
      <c r="Z241" s="25">
        <f t="shared" si="235"/>
        <v>9.9624067724219303E-3</v>
      </c>
      <c r="AA241" s="25">
        <f t="shared" si="236"/>
        <v>-2.7882118471377476E-3</v>
      </c>
      <c r="AB241" s="25">
        <f t="shared" si="237"/>
        <v>-5.198644282790146E-3</v>
      </c>
      <c r="AC241" s="25">
        <f t="shared" si="238"/>
        <v>4.7609549978603156E-3</v>
      </c>
      <c r="AD241" s="25">
        <f t="shared" si="239"/>
        <v>5.2575148784109408E-3</v>
      </c>
      <c r="AE241" s="25">
        <f t="shared" si="240"/>
        <v>-4.7020844022394957E-3</v>
      </c>
      <c r="AF241" s="25">
        <f t="shared" si="241"/>
        <v>5.8870595620894305E-5</v>
      </c>
      <c r="AG241" s="25">
        <f t="shared" si="242"/>
        <v>-2.7293412515169758E-3</v>
      </c>
      <c r="AH241" s="25">
        <f t="shared" si="243"/>
        <v>-1.7372344887605212E-3</v>
      </c>
      <c r="AI241" s="25">
        <f t="shared" si="244"/>
        <v>-1.1960695092372666E-3</v>
      </c>
      <c r="AJ241" s="25">
        <f t="shared" si="245"/>
        <v>-3.2831107988917918E-3</v>
      </c>
      <c r="AK241" s="25">
        <f t="shared" si="246"/>
        <v>1.9496790554762531E-3</v>
      </c>
      <c r="AL241" s="25">
        <f t="shared" si="247"/>
        <v>6.9799992469220026E-3</v>
      </c>
      <c r="AM241" s="25">
        <f t="shared" si="248"/>
        <v>7.1579441511441591E-3</v>
      </c>
      <c r="AN241" s="25">
        <f t="shared" si="249"/>
        <v>0</v>
      </c>
      <c r="AO241" s="40">
        <f t="shared" si="250"/>
        <v>0.67288356390590165</v>
      </c>
      <c r="AP241" s="40">
        <f t="shared" si="251"/>
        <v>1.0733826281604326</v>
      </c>
      <c r="AQ241" s="25">
        <f t="shared" si="252"/>
        <v>1.0640283030081126E-4</v>
      </c>
      <c r="AR241" s="25">
        <f t="shared" si="253"/>
        <v>-1.8908084598555114E-3</v>
      </c>
      <c r="AS241" s="25">
        <f t="shared" si="170"/>
        <v>5.8870595620894305E-5</v>
      </c>
      <c r="AT241" s="28">
        <f t="shared" si="171"/>
        <v>0.95281824520200642</v>
      </c>
      <c r="AU241" s="28">
        <f t="shared" si="172"/>
        <v>0.27301271558742152</v>
      </c>
      <c r="AV241" s="40">
        <f t="shared" si="173"/>
        <v>0.4767843099491299</v>
      </c>
      <c r="AW241" s="25">
        <f t="shared" si="174"/>
        <v>5.8870595620894305E-5</v>
      </c>
      <c r="AX241" s="28">
        <f t="shared" si="175"/>
        <v>-0.18998507390822017</v>
      </c>
      <c r="AY241" s="25">
        <f t="shared" si="176"/>
        <v>6.6517634577156507E-3</v>
      </c>
      <c r="AZ241" s="25">
        <f t="shared" si="177"/>
        <v>1.9592998683540404E-3</v>
      </c>
      <c r="BA241" s="25">
        <f t="shared" si="254"/>
        <v>0.49592454011999915</v>
      </c>
      <c r="BB241" s="25">
        <f t="shared" si="196"/>
        <v>7.7715989135219055E-4</v>
      </c>
      <c r="BC241" s="25">
        <f t="shared" si="255"/>
        <v>-7.8729471504046652E-4</v>
      </c>
      <c r="BD241" s="39">
        <f t="shared" si="192"/>
        <v>0</v>
      </c>
      <c r="BE241" t="str">
        <f t="shared" si="221"/>
        <v/>
      </c>
      <c r="BF241" t="str">
        <f t="shared" si="193"/>
        <v/>
      </c>
      <c r="BG241" t="str">
        <f t="shared" si="194"/>
        <v/>
      </c>
      <c r="BH241">
        <f t="shared" si="197"/>
        <v>2</v>
      </c>
      <c r="BI241" t="str">
        <f t="shared" si="195"/>
        <v/>
      </c>
      <c r="BJ241" s="25">
        <f t="shared" si="178"/>
        <v>-3.7816169197110228E-3</v>
      </c>
    </row>
    <row r="242" spans="1:62">
      <c r="A242" s="1">
        <v>42860</v>
      </c>
      <c r="B242" s="41">
        <f t="shared" si="22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49"/>
        <v>3198.9181300000005</v>
      </c>
      <c r="T242" t="str">
        <f t="shared" si="229"/>
        <v>熊</v>
      </c>
      <c r="U242">
        <f t="shared" si="230"/>
        <v>3117.6140999999998</v>
      </c>
      <c r="V242">
        <f t="shared" si="231"/>
        <v>3092.2062000000001</v>
      </c>
      <c r="W242" s="40">
        <f t="shared" si="232"/>
        <v>8.1831810126128789E-3</v>
      </c>
      <c r="X242">
        <f t="shared" si="233"/>
        <v>939</v>
      </c>
      <c r="Y242">
        <f t="shared" si="234"/>
        <v>1116</v>
      </c>
      <c r="Z242" s="25">
        <f t="shared" si="235"/>
        <v>8.1572223469859699E-3</v>
      </c>
      <c r="AA242" s="25">
        <f t="shared" si="236"/>
        <v>-4.0103459298315583E-3</v>
      </c>
      <c r="AB242" s="25">
        <f t="shared" si="237"/>
        <v>-4.5833756027460343E-3</v>
      </c>
      <c r="AC242" s="25">
        <f t="shared" si="238"/>
        <v>3.5998054098667211E-3</v>
      </c>
      <c r="AD242" s="25">
        <f t="shared" si="239"/>
        <v>9.1156082676817937E-4</v>
      </c>
      <c r="AE242" s="25">
        <f t="shared" si="240"/>
        <v>-7.2716201858445354E-3</v>
      </c>
      <c r="AF242" s="25">
        <f t="shared" si="241"/>
        <v>-3.6718147759778196E-3</v>
      </c>
      <c r="AG242" s="25">
        <f t="shared" si="242"/>
        <v>-7.682160705809269E-3</v>
      </c>
      <c r="AH242" s="25">
        <f t="shared" si="243"/>
        <v>-1.4410462072002982E-3</v>
      </c>
      <c r="AI242" s="25">
        <f t="shared" si="244"/>
        <v>-1.3118989315944528E-4</v>
      </c>
      <c r="AJ242" s="25">
        <f t="shared" si="245"/>
        <v>4.3861948072556445E-4</v>
      </c>
      <c r="AK242" s="25">
        <f t="shared" si="246"/>
        <v>-2.7890964617724515E-3</v>
      </c>
      <c r="AL242" s="25">
        <f t="shared" si="247"/>
        <v>8.1831810126128789E-3</v>
      </c>
      <c r="AM242" s="25">
        <f t="shared" si="248"/>
        <v>3.344570804537852E-3</v>
      </c>
      <c r="AN242" s="25">
        <f t="shared" si="249"/>
        <v>0</v>
      </c>
      <c r="AO242" s="40">
        <f t="shared" si="250"/>
        <v>0.8882001267322357</v>
      </c>
      <c r="AP242" s="40">
        <f t="shared" si="251"/>
        <v>1.3808185643048245</v>
      </c>
      <c r="AQ242" s="25">
        <f t="shared" si="252"/>
        <v>-1.1435988508177973E-3</v>
      </c>
      <c r="AR242" s="25">
        <f t="shared" si="253"/>
        <v>-8.8271831420538903E-4</v>
      </c>
      <c r="AS242" s="25">
        <f t="shared" si="170"/>
        <v>-3.6718147759778196E-3</v>
      </c>
      <c r="AT242" s="28">
        <f t="shared" si="171"/>
        <v>0.54675907886917019</v>
      </c>
      <c r="AU242" s="28">
        <f t="shared" si="172"/>
        <v>0.59478994998117796</v>
      </c>
      <c r="AV242" s="40">
        <f t="shared" si="173"/>
        <v>0.43889498935369992</v>
      </c>
      <c r="AW242" s="25">
        <f t="shared" si="174"/>
        <v>-3.6718147759778196E-3</v>
      </c>
      <c r="AX242" s="28">
        <f t="shared" si="175"/>
        <v>-0.10786408951547032</v>
      </c>
      <c r="AY242" s="25">
        <f t="shared" si="176"/>
        <v>4.4825237240720683E-3</v>
      </c>
      <c r="AZ242" s="25">
        <f t="shared" si="177"/>
        <v>1.9906648307544358E-3</v>
      </c>
      <c r="BA242" s="25">
        <f t="shared" si="254"/>
        <v>0.4767843099491299</v>
      </c>
      <c r="BB242" s="25">
        <f t="shared" si="196"/>
        <v>-1.8908084598555114E-3</v>
      </c>
      <c r="BC242" s="25">
        <f t="shared" si="255"/>
        <v>5.8870595620894305E-5</v>
      </c>
      <c r="BD242" s="39">
        <f t="shared" si="192"/>
        <v>1</v>
      </c>
      <c r="BE242" t="str">
        <f t="shared" si="221"/>
        <v/>
      </c>
      <c r="BF242" t="str">
        <f t="shared" si="193"/>
        <v/>
      </c>
      <c r="BG242" t="str">
        <f t="shared" si="194"/>
        <v/>
      </c>
      <c r="BH242" t="str">
        <f t="shared" si="197"/>
        <v/>
      </c>
      <c r="BI242">
        <f t="shared" si="195"/>
        <v>0</v>
      </c>
      <c r="BJ242" s="25" t="str">
        <f t="shared" si="178"/>
        <v/>
      </c>
    </row>
    <row r="243" spans="1:62">
      <c r="A243" s="1">
        <v>42863</v>
      </c>
      <c r="B243" s="41">
        <f t="shared" si="22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49"/>
        <v>3190.0061700000006</v>
      </c>
      <c r="T243" t="str">
        <f t="shared" si="229"/>
        <v>熊</v>
      </c>
      <c r="U243">
        <f t="shared" si="230"/>
        <v>3093.1001999999999</v>
      </c>
      <c r="V243">
        <f t="shared" si="231"/>
        <v>3068.0772000000002</v>
      </c>
      <c r="W243" s="40">
        <f t="shared" si="232"/>
        <v>8.122842749452729E-3</v>
      </c>
      <c r="X243">
        <f t="shared" si="233"/>
        <v>934</v>
      </c>
      <c r="Y243">
        <f t="shared" si="234"/>
        <v>1331</v>
      </c>
      <c r="Z243" s="25">
        <f t="shared" si="235"/>
        <v>8.0978873843825967E-3</v>
      </c>
      <c r="AA243" s="25">
        <f t="shared" si="236"/>
        <v>-4.2924311284956397E-3</v>
      </c>
      <c r="AB243" s="25">
        <f t="shared" si="237"/>
        <v>-5.2883107490346972E-3</v>
      </c>
      <c r="AC243" s="25">
        <f t="shared" si="238"/>
        <v>2.8345320004180201E-3</v>
      </c>
      <c r="AD243" s="25">
        <f t="shared" si="239"/>
        <v>9.8169789983076059E-4</v>
      </c>
      <c r="AE243" s="25">
        <f t="shared" si="240"/>
        <v>-7.1411448496218133E-3</v>
      </c>
      <c r="AF243" s="25">
        <f t="shared" si="241"/>
        <v>-4.3066128492038405E-3</v>
      </c>
      <c r="AG243" s="25">
        <f t="shared" si="242"/>
        <v>-8.5990439776994707E-3</v>
      </c>
      <c r="AH243" s="25">
        <f t="shared" si="243"/>
        <v>-1.9956262644683416E-4</v>
      </c>
      <c r="AI243" s="25">
        <f t="shared" si="244"/>
        <v>-2.0467682074095945E-4</v>
      </c>
      <c r="AJ243" s="25">
        <f t="shared" si="245"/>
        <v>-2.8890294728863415E-4</v>
      </c>
      <c r="AK243" s="25">
        <f t="shared" si="246"/>
        <v>-5.0347152529403548E-3</v>
      </c>
      <c r="AL243" s="25">
        <f t="shared" si="247"/>
        <v>6.7645755630477847E-3</v>
      </c>
      <c r="AM243" s="25">
        <f t="shared" si="248"/>
        <v>6.6154838221896975E-3</v>
      </c>
      <c r="AN243" s="25">
        <f t="shared" si="249"/>
        <v>0</v>
      </c>
      <c r="AO243" s="40">
        <f t="shared" si="250"/>
        <v>0.85445669427274507</v>
      </c>
      <c r="AP243" s="40">
        <f t="shared" si="251"/>
        <v>1.4918932138935126</v>
      </c>
      <c r="AQ243" s="25">
        <f t="shared" si="252"/>
        <v>2.6117512857829991E-4</v>
      </c>
      <c r="AR243" s="25">
        <f t="shared" si="253"/>
        <v>7.2810240373649205E-4</v>
      </c>
      <c r="AS243" s="25">
        <f t="shared" si="170"/>
        <v>-4.3066128492038405E-3</v>
      </c>
      <c r="AT243" s="28">
        <f t="shared" si="171"/>
        <v>0.11026763663566663</v>
      </c>
      <c r="AU243" s="28">
        <f t="shared" si="172"/>
        <v>0.4276594595390773</v>
      </c>
      <c r="AV243" s="40">
        <f t="shared" si="173"/>
        <v>0.3480358070574967</v>
      </c>
      <c r="AW243" s="25">
        <f t="shared" si="174"/>
        <v>-4.3066128492038405E-3</v>
      </c>
      <c r="AX243" s="28">
        <f t="shared" si="175"/>
        <v>8.9493665827437188E-2</v>
      </c>
      <c r="AY243" s="25">
        <f t="shared" si="176"/>
        <v>7.4816241027654811E-4</v>
      </c>
      <c r="AZ243" s="25">
        <f t="shared" si="177"/>
        <v>2.8345320004180201E-3</v>
      </c>
      <c r="BA243" s="25">
        <f t="shared" si="254"/>
        <v>0.43889498935369992</v>
      </c>
      <c r="BB243" s="25">
        <f t="shared" si="196"/>
        <v>-8.8271831420538903E-4</v>
      </c>
      <c r="BC243" s="25">
        <f t="shared" si="255"/>
        <v>-3.6718147759778196E-3</v>
      </c>
      <c r="BD243" s="39">
        <f t="shared" si="192"/>
        <v>1</v>
      </c>
      <c r="BE243" t="str">
        <f t="shared" si="221"/>
        <v/>
      </c>
      <c r="BF243" t="str">
        <f t="shared" si="193"/>
        <v/>
      </c>
      <c r="BG243" t="str">
        <f t="shared" si="194"/>
        <v/>
      </c>
      <c r="BH243" t="str">
        <f t="shared" si="197"/>
        <v/>
      </c>
      <c r="BI243" t="str">
        <f t="shared" si="195"/>
        <v/>
      </c>
      <c r="BJ243" s="25" t="str">
        <f t="shared" si="178"/>
        <v/>
      </c>
    </row>
    <row r="244" spans="1:62">
      <c r="A244" s="1">
        <v>42864</v>
      </c>
      <c r="B244" s="41">
        <f t="shared" si="22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49"/>
        <v>3179.49442</v>
      </c>
      <c r="T244" t="str">
        <f t="shared" si="229"/>
        <v>熊</v>
      </c>
      <c r="U244">
        <f t="shared" si="230"/>
        <v>3084.2</v>
      </c>
      <c r="V244">
        <f t="shared" si="231"/>
        <v>3056.79</v>
      </c>
      <c r="W244" s="40">
        <f t="shared" si="232"/>
        <v>8.9269586911397379E-3</v>
      </c>
      <c r="X244">
        <f t="shared" si="233"/>
        <v>1107</v>
      </c>
      <c r="Y244">
        <f t="shared" si="234"/>
        <v>1035</v>
      </c>
      <c r="Z244" s="25">
        <f t="shared" si="235"/>
        <v>8.9433414359592987E-3</v>
      </c>
      <c r="AA244" s="25">
        <f t="shared" si="236"/>
        <v>-3.8869496119841346E-3</v>
      </c>
      <c r="AB244" s="25">
        <f t="shared" si="237"/>
        <v>-1.1906443375652802E-3</v>
      </c>
      <c r="AC244" s="25">
        <f t="shared" si="238"/>
        <v>7.7363143535743922E-3</v>
      </c>
      <c r="AD244" s="25">
        <f t="shared" si="239"/>
        <v>6.2936758919368658E-3</v>
      </c>
      <c r="AE244" s="25">
        <f t="shared" si="240"/>
        <v>-2.6332827992027854E-3</v>
      </c>
      <c r="AF244" s="25">
        <f t="shared" si="241"/>
        <v>5.1030315543715973E-3</v>
      </c>
      <c r="AG244" s="25">
        <f t="shared" si="242"/>
        <v>1.2160819423876078E-3</v>
      </c>
      <c r="AH244" s="25">
        <f t="shared" si="243"/>
        <v>1.2724119891416663E-4</v>
      </c>
      <c r="AI244" s="25">
        <f t="shared" si="244"/>
        <v>2.4701508988363968E-3</v>
      </c>
      <c r="AJ244" s="25">
        <f t="shared" si="245"/>
        <v>4.8277820215557657E-4</v>
      </c>
      <c r="AK244" s="25">
        <f t="shared" si="246"/>
        <v>3.7289475970241283E-3</v>
      </c>
      <c r="AL244" s="25">
        <f t="shared" si="247"/>
        <v>8.9269586911397379E-3</v>
      </c>
      <c r="AM244" s="25">
        <f t="shared" si="248"/>
        <v>5.677823996321019E-3</v>
      </c>
      <c r="AN244" s="25">
        <f t="shared" si="249"/>
        <v>6.401747213142094E-4</v>
      </c>
      <c r="AO244" s="40">
        <f t="shared" si="250"/>
        <v>0.29405326523166686</v>
      </c>
      <c r="AP244" s="40">
        <f t="shared" si="251"/>
        <v>0.72951842393286936</v>
      </c>
      <c r="AQ244" s="25">
        <f t="shared" si="252"/>
        <v>-3.1841132513692969E-4</v>
      </c>
      <c r="AR244" s="25">
        <f t="shared" si="253"/>
        <v>7.3390923603332508E-4</v>
      </c>
      <c r="AS244" s="25">
        <f t="shared" si="170"/>
        <v>5.1030315543715973E-3</v>
      </c>
      <c r="AT244" s="28">
        <f t="shared" si="171"/>
        <v>0.71178402043051159</v>
      </c>
      <c r="AU244" s="28">
        <f t="shared" si="172"/>
        <v>0.80927835051546848</v>
      </c>
      <c r="AV244" s="40">
        <f t="shared" si="173"/>
        <v>0.86610726012405559</v>
      </c>
      <c r="AW244" s="25">
        <f t="shared" si="174"/>
        <v>5.1030315543715973E-3</v>
      </c>
      <c r="AX244" s="28">
        <f t="shared" si="175"/>
        <v>8.2451659978118583E-2</v>
      </c>
      <c r="AY244" s="25">
        <f t="shared" si="176"/>
        <v>6.3622303962270546E-3</v>
      </c>
      <c r="AZ244" s="25">
        <f t="shared" si="177"/>
        <v>4.5974250196453171E-3</v>
      </c>
      <c r="BA244" s="25">
        <f t="shared" si="254"/>
        <v>0.3480358070574967</v>
      </c>
      <c r="BB244" s="25">
        <f t="shared" si="196"/>
        <v>7.2810240373649205E-4</v>
      </c>
      <c r="BC244" s="25">
        <f t="shared" si="255"/>
        <v>-4.3066128492038405E-3</v>
      </c>
      <c r="BD244" s="39">
        <f t="shared" si="192"/>
        <v>0</v>
      </c>
      <c r="BE244">
        <f t="shared" si="221"/>
        <v>1</v>
      </c>
      <c r="BF244">
        <f t="shared" si="193"/>
        <v>1</v>
      </c>
      <c r="BG244" t="str">
        <f t="shared" si="194"/>
        <v/>
      </c>
      <c r="BH244" t="str">
        <f t="shared" si="197"/>
        <v/>
      </c>
      <c r="BI244" t="str">
        <f t="shared" si="195"/>
        <v/>
      </c>
      <c r="BJ244" s="25">
        <f t="shared" si="178"/>
        <v>7.3390923603332508E-4</v>
      </c>
    </row>
    <row r="245" spans="1:62">
      <c r="A245" s="1">
        <v>42865</v>
      </c>
      <c r="B245" s="41">
        <f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49"/>
        <v>3170.0149299999998</v>
      </c>
      <c r="T245" t="str">
        <f t="shared" si="229"/>
        <v>熊</v>
      </c>
      <c r="U245">
        <f t="shared" si="230"/>
        <v>3090.81</v>
      </c>
      <c r="V245">
        <f t="shared" si="231"/>
        <v>3051.65</v>
      </c>
      <c r="W245" s="40">
        <f t="shared" si="232"/>
        <v>1.2750764533365941E-2</v>
      </c>
      <c r="X245">
        <f t="shared" si="233"/>
        <v>1302</v>
      </c>
      <c r="Y245">
        <f t="shared" si="234"/>
        <v>1459</v>
      </c>
      <c r="Z245" s="25">
        <f t="shared" si="235"/>
        <v>1.2721844472527461E-2</v>
      </c>
      <c r="AA245" s="25">
        <f t="shared" si="236"/>
        <v>-7.6639554305773323E-4</v>
      </c>
      <c r="AB245" s="25">
        <f t="shared" si="237"/>
        <v>-1.2567274085822608E-2</v>
      </c>
      <c r="AC245" s="25">
        <f t="shared" si="238"/>
        <v>1.8349044754338407E-4</v>
      </c>
      <c r="AD245" s="25">
        <f t="shared" si="239"/>
        <v>4.0979279195702632E-3</v>
      </c>
      <c r="AE245" s="25">
        <f t="shared" si="240"/>
        <v>-8.6528366137956399E-3</v>
      </c>
      <c r="AF245" s="25">
        <f t="shared" si="241"/>
        <v>-8.4693461662522247E-3</v>
      </c>
      <c r="AG245" s="25">
        <f t="shared" si="242"/>
        <v>-9.2357417093100018E-3</v>
      </c>
      <c r="AH245" s="25">
        <f t="shared" si="243"/>
        <v>6.1056605915482405E-4</v>
      </c>
      <c r="AI245" s="25">
        <f t="shared" si="244"/>
        <v>1.9602822072516536E-3</v>
      </c>
      <c r="AJ245" s="25">
        <f t="shared" si="245"/>
        <v>1.8565225404865936E-3</v>
      </c>
      <c r="AK245" s="25">
        <f t="shared" si="246"/>
        <v>3.4992001173173438E-3</v>
      </c>
      <c r="AL245" s="25">
        <f t="shared" si="247"/>
        <v>3.8940770794357884E-3</v>
      </c>
      <c r="AM245" s="25">
        <f t="shared" si="248"/>
        <v>1.2750764533365941E-2</v>
      </c>
      <c r="AN245" s="25">
        <f t="shared" si="249"/>
        <v>-7.769907153521253E-5</v>
      </c>
      <c r="AO245" s="40">
        <f t="shared" si="250"/>
        <v>0</v>
      </c>
      <c r="AP245" s="40">
        <f t="shared" si="251"/>
        <v>0.19650291423814936</v>
      </c>
      <c r="AQ245" s="25">
        <f t="shared" si="252"/>
        <v>-7.5788249971823357E-4</v>
      </c>
      <c r="AR245" s="25">
        <f t="shared" si="253"/>
        <v>-1.1890847212034301E-2</v>
      </c>
      <c r="AS245" s="25">
        <f t="shared" si="170"/>
        <v>-8.4693461662522247E-3</v>
      </c>
      <c r="AT245" s="28">
        <f t="shared" si="171"/>
        <v>0.89841798501250425</v>
      </c>
      <c r="AU245" s="28">
        <f t="shared" si="172"/>
        <v>1.4300306435136556E-2</v>
      </c>
      <c r="AV245" s="40">
        <f t="shared" si="173"/>
        <v>1.4300306435136556E-2</v>
      </c>
      <c r="AW245" s="25">
        <f t="shared" si="174"/>
        <v>-8.4693461662522247E-3</v>
      </c>
      <c r="AX245" s="28">
        <f t="shared" si="175"/>
        <v>-0.93232890704800564</v>
      </c>
      <c r="AY245" s="25">
        <f t="shared" si="176"/>
        <v>3.4992001173173438E-3</v>
      </c>
      <c r="AZ245" s="25">
        <f t="shared" si="177"/>
        <v>1.8349044754338407E-4</v>
      </c>
      <c r="BA245" s="25">
        <f t="shared" si="254"/>
        <v>0.86610726012405559</v>
      </c>
      <c r="BB245" s="25">
        <f t="shared" si="196"/>
        <v>7.3390923603332508E-4</v>
      </c>
      <c r="BC245" s="25">
        <f t="shared" si="255"/>
        <v>5.1030315543715973E-3</v>
      </c>
      <c r="BD245" s="39">
        <f t="shared" si="192"/>
        <v>0</v>
      </c>
      <c r="BE245" t="str">
        <f t="shared" si="221"/>
        <v/>
      </c>
      <c r="BF245" t="str">
        <f t="shared" si="193"/>
        <v/>
      </c>
      <c r="BG245">
        <f t="shared" si="194"/>
        <v>0</v>
      </c>
      <c r="BH245" t="str">
        <f t="shared" si="197"/>
        <v/>
      </c>
      <c r="BI245" t="str">
        <f t="shared" si="195"/>
        <v/>
      </c>
      <c r="BJ245" s="25" t="str">
        <f t="shared" si="178"/>
        <v/>
      </c>
    </row>
    <row r="246" spans="1:62">
      <c r="A246" s="1">
        <v>42866</v>
      </c>
      <c r="B246" s="41">
        <f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49"/>
        <v>3158.215725</v>
      </c>
      <c r="T246" t="str">
        <f t="shared" si="229"/>
        <v>熊</v>
      </c>
      <c r="U246">
        <f t="shared" si="230"/>
        <v>3063.38</v>
      </c>
      <c r="V246">
        <f t="shared" si="231"/>
        <v>3016.8</v>
      </c>
      <c r="W246" s="40">
        <f t="shared" si="232"/>
        <v>1.5322214571385752E-2</v>
      </c>
      <c r="X246">
        <f t="shared" si="233"/>
        <v>1437</v>
      </c>
      <c r="Y246">
        <f t="shared" si="234"/>
        <v>1334</v>
      </c>
      <c r="Z246" s="25">
        <f t="shared" si="235"/>
        <v>1.5338615243777925E-2</v>
      </c>
      <c r="AA246" s="25">
        <f t="shared" si="236"/>
        <v>-5.0681748626325226E-3</v>
      </c>
      <c r="AB246" s="25">
        <f t="shared" si="237"/>
        <v>-6.8901899160820951E-4</v>
      </c>
      <c r="AC246" s="25">
        <f t="shared" si="238"/>
        <v>1.4633195579777557E-2</v>
      </c>
      <c r="AD246" s="25">
        <f t="shared" si="239"/>
        <v>8.7211380014849266E-3</v>
      </c>
      <c r="AE246" s="25">
        <f t="shared" si="240"/>
        <v>-6.6010765699008522E-3</v>
      </c>
      <c r="AF246" s="25">
        <f t="shared" si="241"/>
        <v>8.0321190098767911E-3</v>
      </c>
      <c r="AG246" s="25">
        <f t="shared" si="242"/>
        <v>2.9639441472442394E-3</v>
      </c>
      <c r="AH246" s="25">
        <f t="shared" si="243"/>
        <v>-1.7665869265912049E-3</v>
      </c>
      <c r="AI246" s="25">
        <f t="shared" si="244"/>
        <v>1.5234801463974771E-3</v>
      </c>
      <c r="AJ246" s="25">
        <f t="shared" si="245"/>
        <v>-1.037821261737401E-3</v>
      </c>
      <c r="AK246" s="25">
        <f t="shared" si="246"/>
        <v>1.2702760444534597E-3</v>
      </c>
      <c r="AL246" s="25">
        <f t="shared" si="247"/>
        <v>6.1012600606140362E-3</v>
      </c>
      <c r="AM246" s="25">
        <f t="shared" si="248"/>
        <v>1.5322214571385752E-2</v>
      </c>
      <c r="AN246" s="25">
        <f t="shared" si="249"/>
        <v>-1.1840313650576901E-4</v>
      </c>
      <c r="AO246" s="40">
        <f t="shared" si="250"/>
        <v>0.30673854447440096</v>
      </c>
      <c r="AP246" s="40">
        <f t="shared" si="251"/>
        <v>1.1385444743935418</v>
      </c>
      <c r="AQ246" s="25">
        <f t="shared" si="252"/>
        <v>-3.7996232912605541E-3</v>
      </c>
      <c r="AR246" s="25">
        <f t="shared" si="253"/>
        <v>6.8802461019290273E-3</v>
      </c>
      <c r="AS246" s="25">
        <f t="shared" si="170"/>
        <v>8.0321190098767911E-3</v>
      </c>
      <c r="AT246" s="28">
        <f t="shared" si="171"/>
        <v>0.51482479784365864</v>
      </c>
      <c r="AU246" s="28">
        <f t="shared" si="172"/>
        <v>0.95470158866466015</v>
      </c>
      <c r="AV246" s="40">
        <f t="shared" si="173"/>
        <v>0.95470158866466015</v>
      </c>
      <c r="AW246" s="25">
        <f t="shared" si="174"/>
        <v>8.0321190098767911E-3</v>
      </c>
      <c r="AX246" s="28">
        <f t="shared" si="175"/>
        <v>0.45062258480033951</v>
      </c>
      <c r="AY246" s="25">
        <f t="shared" si="176"/>
        <v>3.1457287709612427E-3</v>
      </c>
      <c r="AZ246" s="25">
        <f t="shared" si="177"/>
        <v>1.4633195579777557E-2</v>
      </c>
      <c r="BA246" s="25">
        <f t="shared" si="254"/>
        <v>1.4300306435136556E-2</v>
      </c>
      <c r="BB246" s="25">
        <f t="shared" si="196"/>
        <v>-1.1890847212034301E-2</v>
      </c>
      <c r="BC246" s="25">
        <f t="shared" si="255"/>
        <v>-8.4693461662522247E-3</v>
      </c>
      <c r="BD246" s="39">
        <f t="shared" si="192"/>
        <v>1</v>
      </c>
      <c r="BE246" t="str">
        <f t="shared" si="221"/>
        <v/>
      </c>
      <c r="BF246" t="str">
        <f t="shared" si="193"/>
        <v/>
      </c>
      <c r="BG246" t="str">
        <f t="shared" si="194"/>
        <v/>
      </c>
      <c r="BH246">
        <f t="shared" si="197"/>
        <v>0</v>
      </c>
      <c r="BI246" t="str">
        <f t="shared" si="195"/>
        <v/>
      </c>
      <c r="BJ246" s="25" t="str">
        <f t="shared" si="178"/>
        <v/>
      </c>
    </row>
    <row r="247" spans="1:62">
      <c r="A247" s="1">
        <v>42867</v>
      </c>
      <c r="B247" s="41">
        <f t="shared" si="22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49"/>
        <v>3147.552745</v>
      </c>
      <c r="T247" t="str">
        <f t="shared" si="229"/>
        <v>熊</v>
      </c>
      <c r="U247">
        <f t="shared" si="230"/>
        <v>3090.41</v>
      </c>
      <c r="V247">
        <f t="shared" si="231"/>
        <v>3052.03</v>
      </c>
      <c r="W247" s="40">
        <f t="shared" si="232"/>
        <v>1.249682519795505E-2</v>
      </c>
      <c r="X247">
        <f t="shared" si="233"/>
        <v>1347</v>
      </c>
      <c r="Y247">
        <f t="shared" si="234"/>
        <v>932</v>
      </c>
      <c r="Z247" s="25">
        <f t="shared" si="235"/>
        <v>1.2566672451221355E-2</v>
      </c>
      <c r="AA247" s="25">
        <f t="shared" si="236"/>
        <v>-2.3416380573842467E-3</v>
      </c>
      <c r="AB247" s="25">
        <f t="shared" si="237"/>
        <v>-2.4395431721123202E-3</v>
      </c>
      <c r="AC247" s="25">
        <f t="shared" si="238"/>
        <v>1.0057282025842633E-2</v>
      </c>
      <c r="AD247" s="25">
        <f t="shared" si="239"/>
        <v>1.1815543707372807E-2</v>
      </c>
      <c r="AE247" s="25">
        <f t="shared" si="240"/>
        <v>-6.8128149058214733E-4</v>
      </c>
      <c r="AF247" s="25">
        <f t="shared" si="241"/>
        <v>9.3760005352604356E-3</v>
      </c>
      <c r="AG247" s="25">
        <f t="shared" si="242"/>
        <v>7.0343624778762947E-3</v>
      </c>
      <c r="AH247" s="25">
        <f t="shared" si="243"/>
        <v>-6.1575348224979102E-4</v>
      </c>
      <c r="AI247" s="25">
        <f t="shared" si="244"/>
        <v>1.7338624320433131E-3</v>
      </c>
      <c r="AJ247" s="25">
        <f t="shared" si="245"/>
        <v>2.5147538314401292E-3</v>
      </c>
      <c r="AK247" s="25">
        <f t="shared" si="246"/>
        <v>6.078192779769483E-3</v>
      </c>
      <c r="AL247" s="25">
        <f t="shared" si="247"/>
        <v>7.7483334222487026E-3</v>
      </c>
      <c r="AM247" s="25">
        <f t="shared" si="248"/>
        <v>5.8447530493866782E-3</v>
      </c>
      <c r="AN247" s="25">
        <f t="shared" si="249"/>
        <v>6.1832352984784374E-5</v>
      </c>
      <c r="AO247" s="40">
        <f t="shared" si="250"/>
        <v>8.7615838247680974E-2</v>
      </c>
      <c r="AP247" s="40">
        <f t="shared" si="251"/>
        <v>0.38921651221566411</v>
      </c>
      <c r="AQ247" s="25">
        <f t="shared" si="252"/>
        <v>1.388593272677954E-3</v>
      </c>
      <c r="AR247" s="25">
        <f t="shared" si="253"/>
        <v>3.235975402506296E-3</v>
      </c>
      <c r="AS247" s="25">
        <f t="shared" si="170"/>
        <v>9.3760005352604356E-3</v>
      </c>
      <c r="AT247" s="28">
        <f t="shared" si="171"/>
        <v>0.87194608256107875</v>
      </c>
      <c r="AU247" s="28">
        <f t="shared" si="172"/>
        <v>0.58189894503054729</v>
      </c>
      <c r="AV247" s="40">
        <f t="shared" si="173"/>
        <v>0.80380406461699283</v>
      </c>
      <c r="AW247" s="25">
        <f t="shared" si="174"/>
        <v>9.3760005352604356E-3</v>
      </c>
      <c r="AX247" s="28">
        <f t="shared" si="175"/>
        <v>0.25951016154247331</v>
      </c>
      <c r="AY247" s="25">
        <f t="shared" si="176"/>
        <v>6.7594742703514631E-3</v>
      </c>
      <c r="AZ247" s="25">
        <f t="shared" si="177"/>
        <v>3.4052098772743814E-3</v>
      </c>
      <c r="BA247" s="25">
        <f t="shared" si="254"/>
        <v>0.95470158866466015</v>
      </c>
      <c r="BB247" s="25">
        <f t="shared" si="196"/>
        <v>6.8802461019290273E-3</v>
      </c>
      <c r="BC247" s="25">
        <f t="shared" si="255"/>
        <v>8.0321190098767911E-3</v>
      </c>
      <c r="BD247" s="39">
        <f t="shared" si="192"/>
        <v>0</v>
      </c>
      <c r="BE247" t="str">
        <f t="shared" si="221"/>
        <v/>
      </c>
      <c r="BF247" t="str">
        <f t="shared" si="193"/>
        <v/>
      </c>
      <c r="BG247" t="str">
        <f t="shared" si="194"/>
        <v/>
      </c>
      <c r="BH247" t="str">
        <f t="shared" si="197"/>
        <v/>
      </c>
      <c r="BI247">
        <f t="shared" si="195"/>
        <v>0</v>
      </c>
      <c r="BJ247" s="25" t="str">
        <f t="shared" si="178"/>
        <v/>
      </c>
    </row>
    <row r="248" spans="1:62">
      <c r="A248" s="1">
        <v>42870</v>
      </c>
      <c r="B248" s="41">
        <f t="shared" si="22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49"/>
        <v>3137.8930699999996</v>
      </c>
      <c r="T248" t="str">
        <f t="shared" si="229"/>
        <v>熊</v>
      </c>
      <c r="U248">
        <f t="shared" si="230"/>
        <v>3098.8761</v>
      </c>
      <c r="V248">
        <f t="shared" si="231"/>
        <v>3085.9319</v>
      </c>
      <c r="W248" s="40">
        <f t="shared" si="232"/>
        <v>4.1858110711343972E-3</v>
      </c>
      <c r="X248">
        <f t="shared" si="233"/>
        <v>938</v>
      </c>
      <c r="Y248">
        <f t="shared" si="234"/>
        <v>930</v>
      </c>
      <c r="Z248" s="25">
        <f t="shared" si="235"/>
        <v>4.1945838143738392E-3</v>
      </c>
      <c r="AA248" s="25">
        <f t="shared" si="236"/>
        <v>9.8946127664955295E-4</v>
      </c>
      <c r="AB248" s="25">
        <f t="shared" si="237"/>
        <v>-2.5423754692786384E-3</v>
      </c>
      <c r="AC248" s="25">
        <f t="shared" si="238"/>
        <v>1.6434356018557974E-3</v>
      </c>
      <c r="AD248" s="25">
        <f t="shared" si="239"/>
        <v>4.1858110711343972E-3</v>
      </c>
      <c r="AE248" s="25">
        <f t="shared" si="240"/>
        <v>0</v>
      </c>
      <c r="AF248" s="25">
        <f t="shared" si="241"/>
        <v>1.6434356018557974E-3</v>
      </c>
      <c r="AG248" s="25">
        <f t="shared" si="242"/>
        <v>2.6328968785053744E-3</v>
      </c>
      <c r="AH248" s="25">
        <f t="shared" si="243"/>
        <v>1.1242144322831907E-3</v>
      </c>
      <c r="AI248" s="25">
        <f t="shared" si="244"/>
        <v>2.6114213813233874E-3</v>
      </c>
      <c r="AJ248" s="25">
        <f t="shared" si="245"/>
        <v>3.6964171777250335E-3</v>
      </c>
      <c r="AK248" s="25">
        <f t="shared" si="246"/>
        <v>2.0542204764912599E-3</v>
      </c>
      <c r="AL248" s="25">
        <f t="shared" si="247"/>
        <v>4.1858110711343972E-3</v>
      </c>
      <c r="AM248" s="25">
        <f t="shared" si="248"/>
        <v>2.6798210683708218E-3</v>
      </c>
      <c r="AN248" s="25">
        <f t="shared" si="249"/>
        <v>0</v>
      </c>
      <c r="AO248" s="40">
        <f t="shared" si="250"/>
        <v>0</v>
      </c>
      <c r="AP248" s="40">
        <f t="shared" si="251"/>
        <v>-0.23577355108851483</v>
      </c>
      <c r="AQ248" s="25">
        <f t="shared" si="252"/>
        <v>-4.0764674427953899E-4</v>
      </c>
      <c r="AR248" s="25">
        <f t="shared" si="253"/>
        <v>-4.107848746355256E-4</v>
      </c>
      <c r="AS248" s="25">
        <f t="shared" si="170"/>
        <v>1.6434356018557974E-3</v>
      </c>
      <c r="AT248" s="28">
        <f t="shared" si="171"/>
        <v>0.49023500872977055</v>
      </c>
      <c r="AU248" s="28">
        <f t="shared" si="172"/>
        <v>0.37581009159917633</v>
      </c>
      <c r="AV248" s="40">
        <f t="shared" si="173"/>
        <v>0.39212156796093273</v>
      </c>
      <c r="AW248" s="25">
        <f t="shared" si="174"/>
        <v>1.6434356018557974E-3</v>
      </c>
      <c r="AX248" s="28">
        <f t="shared" si="175"/>
        <v>-9.8113440768837837E-2</v>
      </c>
      <c r="AY248" s="25">
        <f t="shared" si="176"/>
        <v>2.0542204764912599E-3</v>
      </c>
      <c r="AZ248" s="25">
        <f t="shared" si="177"/>
        <v>1.0079462878094963E-3</v>
      </c>
      <c r="BA248" s="25">
        <f t="shared" si="254"/>
        <v>0.80380406461699283</v>
      </c>
      <c r="BB248" s="25">
        <f t="shared" si="196"/>
        <v>3.235975402506296E-3</v>
      </c>
      <c r="BC248" s="25">
        <f t="shared" si="255"/>
        <v>9.3760005352604356E-3</v>
      </c>
      <c r="BD248" s="39">
        <f t="shared" si="192"/>
        <v>0</v>
      </c>
      <c r="BE248" t="str">
        <f t="shared" si="221"/>
        <v/>
      </c>
      <c r="BF248" t="str">
        <f t="shared" si="193"/>
        <v/>
      </c>
      <c r="BG248" t="str">
        <f t="shared" si="194"/>
        <v/>
      </c>
      <c r="BH248" t="str">
        <f t="shared" si="197"/>
        <v/>
      </c>
      <c r="BI248" t="str">
        <f t="shared" si="195"/>
        <v/>
      </c>
      <c r="BJ248" s="25" t="str">
        <f t="shared" si="178"/>
        <v/>
      </c>
    </row>
    <row r="249" spans="1:62">
      <c r="A249" s="1">
        <v>42871</v>
      </c>
      <c r="B249" s="41">
        <f t="shared" si="22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49"/>
        <v>3130.21929</v>
      </c>
      <c r="T249" t="str">
        <f t="shared" si="229"/>
        <v>熊</v>
      </c>
      <c r="U249">
        <f t="shared" si="230"/>
        <v>3113.4983999999999</v>
      </c>
      <c r="V249">
        <f t="shared" si="231"/>
        <v>3061.0273999999999</v>
      </c>
      <c r="W249" s="40">
        <f t="shared" si="232"/>
        <v>1.6996370192808672E-2</v>
      </c>
      <c r="X249">
        <f t="shared" si="233"/>
        <v>1500</v>
      </c>
      <c r="Y249">
        <f t="shared" si="234"/>
        <v>1044</v>
      </c>
      <c r="Z249" s="25">
        <f t="shared" si="235"/>
        <v>1.7020169863053335E-2</v>
      </c>
      <c r="AA249" s="25">
        <f t="shared" si="236"/>
        <v>-2.6355891698606106E-3</v>
      </c>
      <c r="AB249" s="25">
        <f t="shared" si="237"/>
        <v>-9.3142856617966613E-7</v>
      </c>
      <c r="AC249" s="25">
        <f t="shared" si="238"/>
        <v>1.6995438764242372E-2</v>
      </c>
      <c r="AD249" s="25">
        <f t="shared" si="239"/>
        <v>9.8854487108091266E-3</v>
      </c>
      <c r="AE249" s="25">
        <f t="shared" si="240"/>
        <v>-7.1109214819994855E-3</v>
      </c>
      <c r="AF249" s="25">
        <f t="shared" si="241"/>
        <v>9.8845172822429207E-3</v>
      </c>
      <c r="AG249" s="25">
        <f t="shared" si="242"/>
        <v>7.2489281123824254E-3</v>
      </c>
      <c r="AH249" s="25">
        <f t="shared" si="243"/>
        <v>-1.3465671450920793E-3</v>
      </c>
      <c r="AI249" s="25">
        <f t="shared" si="244"/>
        <v>-2.6227799990570211E-3</v>
      </c>
      <c r="AJ249" s="25">
        <f t="shared" si="245"/>
        <v>-2.7045123223613716E-3</v>
      </c>
      <c r="AK249" s="25">
        <f t="shared" si="246"/>
        <v>-1.0152509017491973E-3</v>
      </c>
      <c r="AL249" s="25">
        <f t="shared" si="247"/>
        <v>7.1109214819995402E-3</v>
      </c>
      <c r="AM249" s="25">
        <f t="shared" si="248"/>
        <v>1.1976660050106154E-2</v>
      </c>
      <c r="AN249" s="25">
        <f t="shared" si="249"/>
        <v>0</v>
      </c>
      <c r="AO249" s="40">
        <f t="shared" si="250"/>
        <v>1</v>
      </c>
      <c r="AP249" s="40">
        <f t="shared" si="251"/>
        <v>1.3724495635016773</v>
      </c>
      <c r="AQ249" s="25">
        <f t="shared" si="252"/>
        <v>-1.7200964147190396E-4</v>
      </c>
      <c r="AR249" s="25">
        <f t="shared" si="253"/>
        <v>1.0899768183992182E-2</v>
      </c>
      <c r="AS249" s="25">
        <f t="shared" si="170"/>
        <v>9.8845172822429207E-3</v>
      </c>
      <c r="AT249" s="28">
        <f t="shared" si="171"/>
        <v>0.85679101642074684</v>
      </c>
      <c r="AU249" s="28">
        <f t="shared" si="172"/>
        <v>0.99992176308242786</v>
      </c>
      <c r="AV249" s="40">
        <f t="shared" si="173"/>
        <v>0.99994473137542728</v>
      </c>
      <c r="AW249" s="25">
        <f t="shared" si="174"/>
        <v>9.8845172822429207E-3</v>
      </c>
      <c r="AX249" s="28">
        <f t="shared" si="175"/>
        <v>0.64325246326542573</v>
      </c>
      <c r="AY249" s="25">
        <f t="shared" si="176"/>
        <v>6.0956705802501822E-3</v>
      </c>
      <c r="AZ249" s="25">
        <f t="shared" si="177"/>
        <v>1.1975728621540147E-2</v>
      </c>
      <c r="BA249" s="25">
        <f t="shared" si="254"/>
        <v>0.39212156796093273</v>
      </c>
      <c r="BB249" s="25">
        <f t="shared" si="196"/>
        <v>-4.107848746355256E-4</v>
      </c>
      <c r="BC249" s="25">
        <f t="shared" si="255"/>
        <v>1.6434356018557974E-3</v>
      </c>
      <c r="BD249" s="39">
        <f t="shared" si="192"/>
        <v>1</v>
      </c>
      <c r="BE249">
        <f t="shared" si="221"/>
        <v>1</v>
      </c>
      <c r="BF249">
        <f t="shared" si="193"/>
        <v>1</v>
      </c>
      <c r="BG249" t="str">
        <f t="shared" si="194"/>
        <v/>
      </c>
      <c r="BH249" t="str">
        <f t="shared" si="197"/>
        <v/>
      </c>
      <c r="BI249" t="str">
        <f t="shared" si="195"/>
        <v/>
      </c>
      <c r="BJ249" s="25">
        <f t="shared" si="178"/>
        <v>1.0899768183992182E-2</v>
      </c>
    </row>
    <row r="250" spans="1:62">
      <c r="A250" s="1">
        <v>42872</v>
      </c>
      <c r="B250" s="41">
        <f t="shared" si="22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49"/>
        <v>3124.8104099999996</v>
      </c>
      <c r="T250" t="str">
        <f t="shared" si="229"/>
        <v>熊</v>
      </c>
      <c r="U250">
        <f t="shared" si="230"/>
        <v>3119.5816</v>
      </c>
      <c r="V250">
        <f t="shared" si="231"/>
        <v>3101.3002000000001</v>
      </c>
      <c r="W250" s="40">
        <f t="shared" si="232"/>
        <v>5.8774473505078572E-3</v>
      </c>
      <c r="X250">
        <f t="shared" si="233"/>
        <v>1011</v>
      </c>
      <c r="Y250">
        <f t="shared" si="234"/>
        <v>1422</v>
      </c>
      <c r="Z250" s="25">
        <f t="shared" si="235"/>
        <v>5.8824210808796212E-3</v>
      </c>
      <c r="AA250" s="25">
        <f t="shared" si="236"/>
        <v>-1.8303260982068979E-3</v>
      </c>
      <c r="AB250" s="25">
        <f t="shared" si="237"/>
        <v>-4.768044657504294E-3</v>
      </c>
      <c r="AC250" s="25">
        <f t="shared" si="238"/>
        <v>1.1094026930037362E-3</v>
      </c>
      <c r="AD250" s="25">
        <f t="shared" si="239"/>
        <v>3.783166352390495E-3</v>
      </c>
      <c r="AE250" s="25">
        <f t="shared" si="240"/>
        <v>-2.0942809981174663E-3</v>
      </c>
      <c r="AF250" s="25">
        <f t="shared" si="241"/>
        <v>-9.8487830511380338E-4</v>
      </c>
      <c r="AG250" s="25">
        <f t="shared" si="242"/>
        <v>-2.8152044033207622E-3</v>
      </c>
      <c r="AH250" s="25">
        <f t="shared" si="243"/>
        <v>-7.1535928029077891E-4</v>
      </c>
      <c r="AI250" s="25">
        <f t="shared" si="244"/>
        <v>8.3393955954061839E-4</v>
      </c>
      <c r="AJ250" s="25">
        <f t="shared" si="245"/>
        <v>4.8649565388617268E-4</v>
      </c>
      <c r="AK250" s="25">
        <f t="shared" si="246"/>
        <v>6.1352524114510938E-4</v>
      </c>
      <c r="AL250" s="25">
        <f t="shared" si="247"/>
        <v>4.7233398587749088E-3</v>
      </c>
      <c r="AM250" s="25">
        <f t="shared" si="248"/>
        <v>3.2143812199520562E-3</v>
      </c>
      <c r="AN250" s="25">
        <f t="shared" si="249"/>
        <v>0</v>
      </c>
      <c r="AO250" s="40">
        <f t="shared" si="250"/>
        <v>0.19867211787676073</v>
      </c>
      <c r="AP250" s="40">
        <f t="shared" si="251"/>
        <v>0.58598240828293824</v>
      </c>
      <c r="AQ250" s="25">
        <f t="shared" si="252"/>
        <v>3.4547100797740739E-4</v>
      </c>
      <c r="AR250" s="25">
        <f t="shared" si="253"/>
        <v>-1.5984035462589428E-3</v>
      </c>
      <c r="AS250" s="25">
        <f t="shared" si="170"/>
        <v>-9.8487830511380338E-4</v>
      </c>
      <c r="AT250" s="28">
        <f t="shared" si="171"/>
        <v>0.3284195345609906</v>
      </c>
      <c r="AU250" s="28">
        <f t="shared" si="172"/>
        <v>0.34477405656595522</v>
      </c>
      <c r="AV250" s="40">
        <f t="shared" si="173"/>
        <v>0.18830614723159511</v>
      </c>
      <c r="AW250" s="25">
        <f t="shared" si="174"/>
        <v>-9.8487830511380338E-4</v>
      </c>
      <c r="AX250" s="28">
        <f t="shared" si="175"/>
        <v>-0.27167503582877894</v>
      </c>
      <c r="AY250" s="25">
        <f t="shared" si="176"/>
        <v>1.5536987475296316E-3</v>
      </c>
      <c r="AZ250" s="25">
        <f t="shared" si="177"/>
        <v>1.1094026930037362E-3</v>
      </c>
      <c r="BA250" s="25">
        <f t="shared" si="254"/>
        <v>0.99994473137542728</v>
      </c>
      <c r="BB250" s="25">
        <f t="shared" si="196"/>
        <v>1.0899768183992182E-2</v>
      </c>
      <c r="BC250" s="25">
        <f t="shared" si="255"/>
        <v>9.8845172822429207E-3</v>
      </c>
      <c r="BD250" s="39">
        <f t="shared" si="192"/>
        <v>0</v>
      </c>
      <c r="BE250" t="str">
        <f t="shared" si="221"/>
        <v/>
      </c>
      <c r="BF250" t="str">
        <f t="shared" si="193"/>
        <v/>
      </c>
      <c r="BG250">
        <f t="shared" si="194"/>
        <v>0</v>
      </c>
      <c r="BH250" t="str">
        <f t="shared" si="197"/>
        <v/>
      </c>
      <c r="BI250" t="str">
        <f t="shared" si="195"/>
        <v/>
      </c>
      <c r="BJ250" s="25" t="str">
        <f t="shared" si="178"/>
        <v/>
      </c>
    </row>
    <row r="251" spans="1:62">
      <c r="A251" s="1">
        <v>42873</v>
      </c>
      <c r="B251" s="41">
        <f t="shared" si="22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49"/>
        <v>3120.2175349999993</v>
      </c>
      <c r="T251" t="str">
        <f t="shared" si="229"/>
        <v>熊</v>
      </c>
      <c r="U251">
        <f t="shared" si="230"/>
        <v>3103.4413</v>
      </c>
      <c r="V251">
        <f t="shared" si="231"/>
        <v>3078.1496999999999</v>
      </c>
      <c r="W251" s="40">
        <f t="shared" si="232"/>
        <v>8.1829228518831287E-3</v>
      </c>
      <c r="X251">
        <f t="shared" si="233"/>
        <v>1103</v>
      </c>
      <c r="Y251">
        <f t="shared" si="234"/>
        <v>930</v>
      </c>
      <c r="Z251" s="25">
        <f t="shared" si="235"/>
        <v>8.2053543411721736E-3</v>
      </c>
      <c r="AA251" s="25">
        <f t="shared" si="236"/>
        <v>-7.2454304281904351E-3</v>
      </c>
      <c r="AB251" s="25">
        <f t="shared" si="237"/>
        <v>-4.2118691506490289E-3</v>
      </c>
      <c r="AC251" s="25">
        <f t="shared" si="238"/>
        <v>3.9710537012341545E-3</v>
      </c>
      <c r="AD251" s="25">
        <f t="shared" si="239"/>
        <v>6.8261773844460394E-3</v>
      </c>
      <c r="AE251" s="25">
        <f t="shared" si="240"/>
        <v>-1.3567454674370517E-3</v>
      </c>
      <c r="AF251" s="25">
        <f t="shared" si="241"/>
        <v>2.6143082337970903E-3</v>
      </c>
      <c r="AG251" s="25">
        <f t="shared" si="242"/>
        <v>-4.6311221943933683E-3</v>
      </c>
      <c r="AH251" s="25">
        <f t="shared" si="243"/>
        <v>3.2972875073287533E-4</v>
      </c>
      <c r="AI251" s="25">
        <f t="shared" si="244"/>
        <v>1.8732228474602954E-3</v>
      </c>
      <c r="AJ251" s="25">
        <f t="shared" si="245"/>
        <v>3.8356055891130515E-3</v>
      </c>
      <c r="AK251" s="25">
        <f t="shared" si="246"/>
        <v>5.2651427641968139E-3</v>
      </c>
      <c r="AL251" s="25">
        <f t="shared" si="247"/>
        <v>8.1829228518831287E-3</v>
      </c>
      <c r="AM251" s="25">
        <f t="shared" si="248"/>
        <v>5.7954607632465863E-3</v>
      </c>
      <c r="AN251" s="25">
        <f t="shared" si="249"/>
        <v>0</v>
      </c>
      <c r="AO251" s="40">
        <f t="shared" si="250"/>
        <v>0.16523667937180059</v>
      </c>
      <c r="AP251" s="40">
        <f t="shared" si="251"/>
        <v>1.0514558193234049</v>
      </c>
      <c r="AQ251" s="25">
        <f t="shared" si="252"/>
        <v>-1.7464409182894145E-3</v>
      </c>
      <c r="AR251" s="25">
        <f t="shared" si="253"/>
        <v>-2.6508345303997358E-3</v>
      </c>
      <c r="AS251" s="25">
        <f t="shared" si="170"/>
        <v>2.6143082337970903E-3</v>
      </c>
      <c r="AT251" s="28">
        <f t="shared" si="171"/>
        <v>0.8086004839551495</v>
      </c>
      <c r="AU251" s="28">
        <f t="shared" si="172"/>
        <v>0.49737304932859905</v>
      </c>
      <c r="AV251" s="40">
        <f t="shared" si="173"/>
        <v>0.48426354995334775</v>
      </c>
      <c r="AW251" s="25">
        <f t="shared" si="174"/>
        <v>2.6143082337970903E-3</v>
      </c>
      <c r="AX251" s="28">
        <f t="shared" si="175"/>
        <v>-0.32433693400180175</v>
      </c>
      <c r="AY251" s="25">
        <f t="shared" si="176"/>
        <v>6.621888231633748E-3</v>
      </c>
      <c r="AZ251" s="25">
        <f t="shared" si="177"/>
        <v>2.8867043336074818E-3</v>
      </c>
      <c r="BA251" s="25">
        <f t="shared" si="254"/>
        <v>0.18830614723159511</v>
      </c>
      <c r="BB251" s="25">
        <f t="shared" si="196"/>
        <v>-1.5984035462589428E-3</v>
      </c>
      <c r="BC251" s="25">
        <f t="shared" si="255"/>
        <v>-9.8487830511380338E-4</v>
      </c>
      <c r="BD251" s="39">
        <f t="shared" si="192"/>
        <v>1</v>
      </c>
      <c r="BE251" t="str">
        <f t="shared" si="221"/>
        <v/>
      </c>
      <c r="BF251" t="str">
        <f t="shared" si="193"/>
        <v/>
      </c>
      <c r="BG251" t="str">
        <f t="shared" si="194"/>
        <v/>
      </c>
      <c r="BH251">
        <f t="shared" si="197"/>
        <v>0</v>
      </c>
      <c r="BI251" t="str">
        <f t="shared" si="195"/>
        <v/>
      </c>
      <c r="BJ251" s="25" t="str">
        <f t="shared" si="178"/>
        <v/>
      </c>
    </row>
    <row r="252" spans="1:62">
      <c r="A252" s="1">
        <v>42874</v>
      </c>
      <c r="B252" s="41">
        <f t="shared" si="22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49"/>
        <v>3116.1720149999992</v>
      </c>
      <c r="T252" t="str">
        <f t="shared" si="229"/>
        <v>熊</v>
      </c>
      <c r="U252">
        <f t="shared" si="230"/>
        <v>3095.4825999999998</v>
      </c>
      <c r="V252">
        <f t="shared" si="231"/>
        <v>3081.2779999999998</v>
      </c>
      <c r="W252" s="40">
        <f t="shared" si="232"/>
        <v>4.5993769098484297E-3</v>
      </c>
      <c r="X252">
        <f t="shared" si="233"/>
        <v>939</v>
      </c>
      <c r="Y252">
        <f t="shared" si="234"/>
        <v>1348</v>
      </c>
      <c r="Z252" s="25">
        <f t="shared" si="235"/>
        <v>4.6018644992813469E-3</v>
      </c>
      <c r="AA252" s="25">
        <f t="shared" si="236"/>
        <v>-1.1954149054803197E-3</v>
      </c>
      <c r="AB252" s="25">
        <f t="shared" si="237"/>
        <v>-1.4722593359406634E-3</v>
      </c>
      <c r="AC252" s="25">
        <f t="shared" si="238"/>
        <v>3.1271175739077321E-3</v>
      </c>
      <c r="AD252" s="25">
        <f t="shared" si="239"/>
        <v>2.8395143911607943E-3</v>
      </c>
      <c r="AE252" s="25">
        <f t="shared" si="240"/>
        <v>-1.7598625186877452E-3</v>
      </c>
      <c r="AF252" s="25">
        <f t="shared" si="241"/>
        <v>1.3672550552201541E-3</v>
      </c>
      <c r="AG252" s="25">
        <f t="shared" si="242"/>
        <v>1.7184014973968393E-4</v>
      </c>
      <c r="AH252" s="25">
        <f t="shared" si="243"/>
        <v>1.2286786814998355E-3</v>
      </c>
      <c r="AI252" s="25">
        <f t="shared" si="244"/>
        <v>2.3362352056985327E-3</v>
      </c>
      <c r="AJ252" s="25">
        <f t="shared" si="245"/>
        <v>1.9856481417312648E-3</v>
      </c>
      <c r="AK252" s="25">
        <f t="shared" si="246"/>
        <v>5.6902099918855953E-4</v>
      </c>
      <c r="AL252" s="25">
        <f t="shared" si="247"/>
        <v>3.1121399221790175E-3</v>
      </c>
      <c r="AM252" s="25">
        <f t="shared" si="248"/>
        <v>4.1651015389672641E-3</v>
      </c>
      <c r="AN252" s="25">
        <f t="shared" si="249"/>
        <v>0</v>
      </c>
      <c r="AO252" s="40">
        <f t="shared" si="250"/>
        <v>8.7476347909239666E-2</v>
      </c>
      <c r="AP252" s="40">
        <f t="shared" si="251"/>
        <v>0.47132638845571118</v>
      </c>
      <c r="AQ252" s="25">
        <f t="shared" si="252"/>
        <v>-5.8146152521286422E-4</v>
      </c>
      <c r="AR252" s="25">
        <f t="shared" si="253"/>
        <v>7.9823405603164708E-4</v>
      </c>
      <c r="AS252" s="25">
        <f t="shared" si="170"/>
        <v>1.3672550552201541E-3</v>
      </c>
      <c r="AT252" s="28">
        <f t="shared" si="171"/>
        <v>0.27013286756910215</v>
      </c>
      <c r="AU252" s="28">
        <f t="shared" si="172"/>
        <v>0.75040044787957572</v>
      </c>
      <c r="AV252" s="40">
        <f t="shared" si="173"/>
        <v>0.67939963110544299</v>
      </c>
      <c r="AW252" s="25">
        <f t="shared" si="174"/>
        <v>1.3672550552201541E-3</v>
      </c>
      <c r="AX252" s="28">
        <f t="shared" si="175"/>
        <v>0.17362685327288638</v>
      </c>
      <c r="AY252" s="25">
        <f t="shared" si="176"/>
        <v>8.4164653020677577E-4</v>
      </c>
      <c r="AZ252" s="25">
        <f t="shared" si="177"/>
        <v>3.1271175739077321E-3</v>
      </c>
      <c r="BA252" s="25">
        <f t="shared" si="254"/>
        <v>0.48426354995334775</v>
      </c>
      <c r="BB252" s="25">
        <f t="shared" si="196"/>
        <v>-2.6508345303997358E-3</v>
      </c>
      <c r="BC252" s="25">
        <f t="shared" si="255"/>
        <v>2.6143082337970903E-3</v>
      </c>
      <c r="BD252" s="39">
        <f t="shared" si="192"/>
        <v>1</v>
      </c>
      <c r="BE252" t="str">
        <f t="shared" si="221"/>
        <v/>
      </c>
      <c r="BF252" t="str">
        <f t="shared" si="193"/>
        <v/>
      </c>
      <c r="BG252" t="str">
        <f t="shared" si="194"/>
        <v/>
      </c>
      <c r="BH252" t="str">
        <f t="shared" si="197"/>
        <v/>
      </c>
      <c r="BI252">
        <f t="shared" si="195"/>
        <v>0</v>
      </c>
      <c r="BJ252" s="25" t="str">
        <f t="shared" si="178"/>
        <v/>
      </c>
    </row>
    <row r="253" spans="1:62">
      <c r="A253" s="1">
        <v>42877</v>
      </c>
      <c r="B253" s="41">
        <f t="shared" si="22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49"/>
        <v>3112.088929999999</v>
      </c>
      <c r="T253" t="str">
        <f t="shared" si="229"/>
        <v>熊</v>
      </c>
      <c r="U253">
        <f t="shared" si="230"/>
        <v>3103.8335000000002</v>
      </c>
      <c r="V253">
        <f t="shared" si="231"/>
        <v>3063.2682</v>
      </c>
      <c r="W253" s="40">
        <f t="shared" si="232"/>
        <v>1.3155575186479368E-2</v>
      </c>
      <c r="X253">
        <f t="shared" si="233"/>
        <v>1014</v>
      </c>
      <c r="Y253">
        <f t="shared" si="234"/>
        <v>1446</v>
      </c>
      <c r="Z253" s="25">
        <f t="shared" si="235"/>
        <v>1.3139961009604169E-2</v>
      </c>
      <c r="AA253" s="25">
        <f t="shared" si="236"/>
        <v>-1.2165879513087918E-3</v>
      </c>
      <c r="AB253" s="25">
        <f t="shared" si="237"/>
        <v>-9.0329415980276665E-3</v>
      </c>
      <c r="AC253" s="25">
        <f t="shared" si="238"/>
        <v>4.1226335884517393E-3</v>
      </c>
      <c r="AD253" s="25">
        <f t="shared" si="239"/>
        <v>5.3829848070848672E-3</v>
      </c>
      <c r="AE253" s="25">
        <f t="shared" si="240"/>
        <v>-7.7725903793944111E-3</v>
      </c>
      <c r="AF253" s="25">
        <f t="shared" si="241"/>
        <v>-3.6499567909427594E-3</v>
      </c>
      <c r="AG253" s="25">
        <f t="shared" si="242"/>
        <v>-4.866544742251626E-3</v>
      </c>
      <c r="AH253" s="25">
        <f t="shared" si="243"/>
        <v>-9.9016652222909374E-4</v>
      </c>
      <c r="AI253" s="25">
        <f t="shared" si="244"/>
        <v>-1.4437868225802774E-3</v>
      </c>
      <c r="AJ253" s="25">
        <f t="shared" si="245"/>
        <v>-1.4076180786802837E-3</v>
      </c>
      <c r="AK253" s="25">
        <f t="shared" si="246"/>
        <v>-1.316991115513933E-3</v>
      </c>
      <c r="AL253" s="25">
        <f t="shared" si="247"/>
        <v>8.3210186001946712E-3</v>
      </c>
      <c r="AM253" s="25">
        <f t="shared" si="248"/>
        <v>7.2116931014424984E-3</v>
      </c>
      <c r="AN253" s="25">
        <f t="shared" si="249"/>
        <v>0</v>
      </c>
      <c r="AO253" s="40">
        <f t="shared" si="250"/>
        <v>0.35213589477408636</v>
      </c>
      <c r="AP253" s="40">
        <f t="shared" si="251"/>
        <v>0.49825232601993119</v>
      </c>
      <c r="AQ253" s="25">
        <f t="shared" si="252"/>
        <v>4.5742078453578149E-4</v>
      </c>
      <c r="AR253" s="25">
        <f t="shared" si="253"/>
        <v>-2.3329656754288901E-3</v>
      </c>
      <c r="AS253" s="25">
        <f t="shared" si="170"/>
        <v>-3.6499567909427594E-3</v>
      </c>
      <c r="AT253" s="28">
        <f t="shared" si="171"/>
        <v>0.19416094152775584</v>
      </c>
      <c r="AU253" s="28">
        <f t="shared" si="172"/>
        <v>0.57077650285052983</v>
      </c>
      <c r="AV253" s="40">
        <f t="shared" si="173"/>
        <v>0.31196120822475693</v>
      </c>
      <c r="AW253" s="25">
        <f t="shared" si="174"/>
        <v>-3.6499567909427594E-3</v>
      </c>
      <c r="AX253" s="28">
        <f t="shared" si="175"/>
        <v>-0.1771070348302628</v>
      </c>
      <c r="AY253" s="25">
        <f t="shared" si="176"/>
        <v>1.6210426775958371E-3</v>
      </c>
      <c r="AZ253" s="25">
        <f t="shared" si="177"/>
        <v>4.1226335884517393E-3</v>
      </c>
      <c r="BA253" s="25">
        <f t="shared" si="254"/>
        <v>0.67939963110544299</v>
      </c>
      <c r="BB253" s="25">
        <f t="shared" si="196"/>
        <v>7.9823405603164708E-4</v>
      </c>
      <c r="BC253" s="25">
        <f t="shared" si="255"/>
        <v>1.3672550552201541E-3</v>
      </c>
      <c r="BD253" s="39">
        <f t="shared" si="192"/>
        <v>0</v>
      </c>
      <c r="BE253" t="str">
        <f t="shared" si="221"/>
        <v/>
      </c>
      <c r="BF253" t="str">
        <f t="shared" si="193"/>
        <v/>
      </c>
      <c r="BG253" t="str">
        <f t="shared" si="194"/>
        <v/>
      </c>
      <c r="BH253" t="str">
        <f t="shared" si="197"/>
        <v/>
      </c>
      <c r="BI253" t="str">
        <f t="shared" si="195"/>
        <v/>
      </c>
      <c r="BJ253" s="25" t="str">
        <f t="shared" si="178"/>
        <v/>
      </c>
    </row>
    <row r="254" spans="1:62">
      <c r="A254" s="1">
        <v>42878</v>
      </c>
      <c r="B254" s="41">
        <f t="shared" si="22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49"/>
        <v>3107.2240549999997</v>
      </c>
      <c r="T254" t="str">
        <f t="shared" si="229"/>
        <v>熊</v>
      </c>
      <c r="U254">
        <f t="shared" si="230"/>
        <v>3084.1983</v>
      </c>
      <c r="V254">
        <f t="shared" si="231"/>
        <v>3051.0318000000002</v>
      </c>
      <c r="W254" s="40">
        <f t="shared" si="232"/>
        <v>1.0811924752438409E-2</v>
      </c>
      <c r="X254">
        <f t="shared" si="233"/>
        <v>1104</v>
      </c>
      <c r="Y254">
        <f t="shared" si="234"/>
        <v>1323</v>
      </c>
      <c r="Z254" s="25">
        <f t="shared" si="235"/>
        <v>1.0805554908485931E-2</v>
      </c>
      <c r="AA254" s="25">
        <f t="shared" si="236"/>
        <v>-2.1250337414327977E-3</v>
      </c>
      <c r="AB254" s="25">
        <f t="shared" si="237"/>
        <v>-7.3135319145322042E-3</v>
      </c>
      <c r="AC254" s="25">
        <f t="shared" si="238"/>
        <v>3.498392837906223E-3</v>
      </c>
      <c r="AD254" s="25">
        <f t="shared" si="239"/>
        <v>4.8117681659534447E-3</v>
      </c>
      <c r="AE254" s="25">
        <f t="shared" si="240"/>
        <v>-6.0001565864850094E-3</v>
      </c>
      <c r="AF254" s="25">
        <f t="shared" si="241"/>
        <v>-2.501763748578815E-3</v>
      </c>
      <c r="AG254" s="25">
        <f t="shared" si="242"/>
        <v>-4.6267974900116348E-3</v>
      </c>
      <c r="AH254" s="25">
        <f t="shared" si="243"/>
        <v>-5.7014481250669904E-4</v>
      </c>
      <c r="AI254" s="25">
        <f t="shared" si="244"/>
        <v>3.7124222121054574E-4</v>
      </c>
      <c r="AJ254" s="25">
        <f t="shared" si="245"/>
        <v>-1.075122268235933E-3</v>
      </c>
      <c r="AK254" s="25">
        <f t="shared" si="246"/>
        <v>1.06579885463299E-3</v>
      </c>
      <c r="AL254" s="25">
        <f t="shared" si="247"/>
        <v>8.0679993417093684E-3</v>
      </c>
      <c r="AM254" s="25">
        <f t="shared" si="248"/>
        <v>7.065955441117963E-3</v>
      </c>
      <c r="AN254" s="25">
        <f t="shared" si="249"/>
        <v>0</v>
      </c>
      <c r="AO254" s="40">
        <f t="shared" si="250"/>
        <v>0.40262758642951779</v>
      </c>
      <c r="AP254" s="40">
        <f t="shared" si="251"/>
        <v>0.6660923528842001</v>
      </c>
      <c r="AQ254" s="25">
        <f t="shared" si="252"/>
        <v>-2.386116424012894E-3</v>
      </c>
      <c r="AR254" s="25">
        <f t="shared" si="253"/>
        <v>-3.5675626032117178E-3</v>
      </c>
      <c r="AS254" s="25">
        <f t="shared" si="170"/>
        <v>-2.501763748578815E-3</v>
      </c>
      <c r="AT254" s="28">
        <f t="shared" si="171"/>
        <v>0.53469689144258736</v>
      </c>
      <c r="AU254" s="28">
        <f t="shared" si="172"/>
        <v>0.49422227152550513</v>
      </c>
      <c r="AV254" s="40">
        <f t="shared" si="173"/>
        <v>0.32238553962582628</v>
      </c>
      <c r="AW254" s="25">
        <f t="shared" si="174"/>
        <v>-2.501763748578815E-3</v>
      </c>
      <c r="AX254" s="28">
        <f t="shared" si="175"/>
        <v>-0.32992326594605909</v>
      </c>
      <c r="AY254" s="25">
        <f t="shared" si="176"/>
        <v>4.3220300303891228E-3</v>
      </c>
      <c r="AZ254" s="25">
        <f t="shared" si="177"/>
        <v>3.498392837906223E-3</v>
      </c>
      <c r="BA254" s="25">
        <f t="shared" si="254"/>
        <v>0.31196120822475693</v>
      </c>
      <c r="BB254" s="25">
        <f t="shared" si="196"/>
        <v>-2.3329656754288901E-3</v>
      </c>
      <c r="BC254" s="25">
        <f t="shared" si="255"/>
        <v>-3.6499567909427594E-3</v>
      </c>
      <c r="BD254" s="39">
        <f t="shared" si="192"/>
        <v>1</v>
      </c>
      <c r="BE254">
        <f t="shared" si="221"/>
        <v>1</v>
      </c>
      <c r="BF254">
        <f t="shared" si="193"/>
        <v>1</v>
      </c>
      <c r="BG254" t="str">
        <f t="shared" si="194"/>
        <v/>
      </c>
      <c r="BH254" t="str">
        <f t="shared" si="197"/>
        <v/>
      </c>
      <c r="BI254" t="str">
        <f t="shared" si="195"/>
        <v/>
      </c>
      <c r="BJ254" s="25">
        <f t="shared" si="178"/>
        <v>-3.5675626032117178E-3</v>
      </c>
    </row>
    <row r="255" spans="1:62">
      <c r="A255" s="1">
        <v>42879</v>
      </c>
      <c r="B255" s="41">
        <f t="shared" si="22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49"/>
        <v>3103.8214549999993</v>
      </c>
      <c r="T255" t="str">
        <f t="shared" si="229"/>
        <v>熊</v>
      </c>
      <c r="U255">
        <f t="shared" si="230"/>
        <v>3064.8126999999999</v>
      </c>
      <c r="V255">
        <f t="shared" si="231"/>
        <v>3022.6682999999998</v>
      </c>
      <c r="W255" s="40">
        <f t="shared" si="232"/>
        <v>1.3846473883655213E-2</v>
      </c>
      <c r="X255">
        <f t="shared" si="233"/>
        <v>1459</v>
      </c>
      <c r="Y255">
        <f t="shared" si="234"/>
        <v>946</v>
      </c>
      <c r="Z255" s="25">
        <f t="shared" si="235"/>
        <v>1.3828862429686192E-2</v>
      </c>
      <c r="AA255" s="25">
        <f t="shared" si="236"/>
        <v>-4.6342930212993731E-3</v>
      </c>
      <c r="AB255" s="25">
        <f t="shared" si="237"/>
        <v>-3.3361599464051827E-4</v>
      </c>
      <c r="AC255" s="25">
        <f t="shared" si="238"/>
        <v>1.3512857889014769E-2</v>
      </c>
      <c r="AD255" s="25">
        <f t="shared" si="239"/>
        <v>5.642529913378499E-3</v>
      </c>
      <c r="AE255" s="25">
        <f t="shared" si="240"/>
        <v>-8.2039439702767947E-3</v>
      </c>
      <c r="AF255" s="25">
        <f t="shared" si="241"/>
        <v>5.3089139187378993E-3</v>
      </c>
      <c r="AG255" s="25">
        <f t="shared" si="242"/>
        <v>6.7462089743855187E-4</v>
      </c>
      <c r="AH255" s="25">
        <f t="shared" si="243"/>
        <v>-1.3290565703711957E-3</v>
      </c>
      <c r="AI255" s="25">
        <f t="shared" si="244"/>
        <v>7.0801894819660721E-4</v>
      </c>
      <c r="AJ255" s="25">
        <f t="shared" si="245"/>
        <v>-4.9175565166152107E-3</v>
      </c>
      <c r="AK255" s="25">
        <f t="shared" si="246"/>
        <v>1.1049593520274887E-3</v>
      </c>
      <c r="AL255" s="25">
        <f t="shared" si="247"/>
        <v>9.5407068413973402E-3</v>
      </c>
      <c r="AM255" s="25">
        <f t="shared" si="248"/>
        <v>1.0639064208935964E-2</v>
      </c>
      <c r="AN255" s="25">
        <f t="shared" si="249"/>
        <v>0</v>
      </c>
      <c r="AO255" s="40">
        <f t="shared" si="250"/>
        <v>0.85931309617482265</v>
      </c>
      <c r="AP255" s="40">
        <f t="shared" si="251"/>
        <v>1.3478520451125839</v>
      </c>
      <c r="AQ255" s="25">
        <f t="shared" si="252"/>
        <v>-1.8504871473082898E-3</v>
      </c>
      <c r="AR255" s="25">
        <f t="shared" si="253"/>
        <v>4.2039545667105103E-3</v>
      </c>
      <c r="AS255" s="25">
        <f t="shared" si="170"/>
        <v>5.3089139187378993E-3</v>
      </c>
      <c r="AT255" s="28">
        <f t="shared" si="171"/>
        <v>0.97559048052898112</v>
      </c>
      <c r="AU255" s="28">
        <f t="shared" si="172"/>
        <v>0.96848050959027165</v>
      </c>
      <c r="AV255" s="40">
        <f t="shared" si="173"/>
        <v>0.97574292195404178</v>
      </c>
      <c r="AW255" s="25">
        <f t="shared" si="174"/>
        <v>5.3089139187378993E-3</v>
      </c>
      <c r="AX255" s="28">
        <f t="shared" si="175"/>
        <v>0.3049752754814406</v>
      </c>
      <c r="AY255" s="25">
        <f t="shared" si="176"/>
        <v>9.3089033223043103E-3</v>
      </c>
      <c r="AZ255" s="25">
        <f t="shared" si="177"/>
        <v>1.0305448214295411E-2</v>
      </c>
      <c r="BA255" s="25">
        <f t="shared" si="254"/>
        <v>0.32238553962582628</v>
      </c>
      <c r="BB255" s="25">
        <f t="shared" si="196"/>
        <v>-3.5675626032117178E-3</v>
      </c>
      <c r="BC255" s="25">
        <f t="shared" si="255"/>
        <v>-2.501763748578815E-3</v>
      </c>
      <c r="BD255" s="39">
        <f t="shared" si="192"/>
        <v>1</v>
      </c>
      <c r="BE255" t="str">
        <f t="shared" ref="BE255:BE286" si="256">IF(B255=2,IF(AV254&lt;0.226,IF(AND(ABS(AA255)&lt;0.03,AO255&lt;0.8),IF(AND(AT255&lt;0.5 &amp; Q254&lt;14),2,1),0),IF(AV254&lt;0.8,IF(AND(AT255&gt;0.2,AK255&gt;-0.03,AA255&gt;-0.01),1,0),0)),"")</f>
        <v/>
      </c>
      <c r="BF255" t="str">
        <f t="shared" si="193"/>
        <v/>
      </c>
      <c r="BG255">
        <f t="shared" si="194"/>
        <v>0.125</v>
      </c>
      <c r="BH255" t="str">
        <f t="shared" si="197"/>
        <v/>
      </c>
      <c r="BI255" t="str">
        <f t="shared" si="195"/>
        <v/>
      </c>
      <c r="BJ255" s="25">
        <f t="shared" si="178"/>
        <v>5.2549432083881379E-4</v>
      </c>
    </row>
    <row r="256" spans="1:62">
      <c r="A256" s="1">
        <v>42880</v>
      </c>
      <c r="B256" s="41">
        <f t="shared" si="22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49"/>
        <v>3100.2408149999992</v>
      </c>
      <c r="T256" t="str">
        <f t="shared" si="229"/>
        <v>熊</v>
      </c>
      <c r="U256">
        <f t="shared" si="230"/>
        <v>3114.6529</v>
      </c>
      <c r="V256">
        <f t="shared" si="231"/>
        <v>3053.1419999999998</v>
      </c>
      <c r="W256" s="40">
        <f t="shared" si="232"/>
        <v>1.9946493160348022E-2</v>
      </c>
      <c r="X256">
        <f t="shared" si="233"/>
        <v>1344</v>
      </c>
      <c r="Y256">
        <f t="shared" si="234"/>
        <v>930</v>
      </c>
      <c r="Z256" s="25">
        <f t="shared" si="235"/>
        <v>2.0132243766451785E-2</v>
      </c>
      <c r="AA256" s="25">
        <f t="shared" si="236"/>
        <v>-2.7611445952333384E-3</v>
      </c>
      <c r="AB256" s="25">
        <f t="shared" si="237"/>
        <v>-2.1791480797108739E-3</v>
      </c>
      <c r="AC256" s="25">
        <f t="shared" si="238"/>
        <v>1.7767345080637067E-2</v>
      </c>
      <c r="AD256" s="25">
        <f t="shared" si="239"/>
        <v>1.9226019826843674E-2</v>
      </c>
      <c r="AE256" s="25">
        <f t="shared" si="240"/>
        <v>-7.2047333350421297E-4</v>
      </c>
      <c r="AF256" s="25">
        <f t="shared" si="241"/>
        <v>1.7046871747132746E-2</v>
      </c>
      <c r="AG256" s="25">
        <f t="shared" si="242"/>
        <v>1.4285727151899446E-2</v>
      </c>
      <c r="AH256" s="25">
        <f t="shared" si="243"/>
        <v>3.2537702322576697E-4</v>
      </c>
      <c r="AI256" s="25">
        <f t="shared" si="244"/>
        <v>-2.1541640104568338E-4</v>
      </c>
      <c r="AJ256" s="25">
        <f t="shared" si="245"/>
        <v>2.6847004129787111E-3</v>
      </c>
      <c r="AK256" s="25">
        <f t="shared" si="246"/>
        <v>6.7313318795907042E-3</v>
      </c>
      <c r="AL256" s="25">
        <f t="shared" si="247"/>
        <v>7.5753680174931335E-3</v>
      </c>
      <c r="AM256" s="25">
        <f t="shared" si="248"/>
        <v>1.2494687947252987E-2</v>
      </c>
      <c r="AN256" s="25">
        <f t="shared" si="249"/>
        <v>0</v>
      </c>
      <c r="AO256" s="40">
        <f t="shared" si="250"/>
        <v>9.4781728512065774E-2</v>
      </c>
      <c r="AP256" s="40">
        <f t="shared" si="251"/>
        <v>0.45865655891284385</v>
      </c>
      <c r="AQ256" s="25">
        <f t="shared" si="252"/>
        <v>3.0720859500966125E-3</v>
      </c>
      <c r="AR256" s="25">
        <f t="shared" si="253"/>
        <v>1.0315539867542051E-2</v>
      </c>
      <c r="AS256" s="25">
        <f t="shared" si="170"/>
        <v>1.7046871747132746E-2</v>
      </c>
      <c r="AT256" s="28">
        <f t="shared" si="171"/>
        <v>0.98362802317318043</v>
      </c>
      <c r="AU256" s="28">
        <f t="shared" si="172"/>
        <v>0.82469327334548648</v>
      </c>
      <c r="AV256" s="40">
        <f t="shared" si="173"/>
        <v>0.88977725898987048</v>
      </c>
      <c r="AW256" s="25">
        <f t="shared" si="174"/>
        <v>1.7046871747132746E-2</v>
      </c>
      <c r="AX256" s="28">
        <f t="shared" si="175"/>
        <v>0.51851948191296127</v>
      </c>
      <c r="AY256" s="25">
        <f t="shared" si="176"/>
        <v>7.4518052130949052E-3</v>
      </c>
      <c r="AZ256" s="25">
        <f t="shared" si="177"/>
        <v>1.0315539867542051E-2</v>
      </c>
      <c r="BA256" s="25">
        <f t="shared" si="254"/>
        <v>0.97574292195404178</v>
      </c>
      <c r="BB256" s="25">
        <f t="shared" si="196"/>
        <v>4.2039545667105103E-3</v>
      </c>
      <c r="BC256" s="25">
        <f t="shared" si="255"/>
        <v>5.3089139187378993E-3</v>
      </c>
      <c r="BD256" s="39">
        <f t="shared" si="192"/>
        <v>0</v>
      </c>
      <c r="BE256" t="str">
        <f t="shared" si="256"/>
        <v/>
      </c>
      <c r="BF256" t="str">
        <f t="shared" si="193"/>
        <v/>
      </c>
      <c r="BG256" t="str">
        <f t="shared" si="194"/>
        <v/>
      </c>
      <c r="BH256">
        <f t="shared" si="197"/>
        <v>0</v>
      </c>
      <c r="BI256" t="str">
        <f t="shared" si="195"/>
        <v/>
      </c>
      <c r="BJ256" s="25" t="str">
        <f t="shared" si="178"/>
        <v/>
      </c>
    </row>
    <row r="257" spans="1:62">
      <c r="A257" s="1">
        <v>42881</v>
      </c>
      <c r="B257" s="41">
        <f t="shared" si="22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49"/>
        <v>3098.5542949999995</v>
      </c>
      <c r="T257" t="str">
        <f t="shared" si="229"/>
        <v>牛</v>
      </c>
      <c r="U257">
        <f t="shared" si="230"/>
        <v>3120.58</v>
      </c>
      <c r="V257">
        <f t="shared" si="231"/>
        <v>3100.94</v>
      </c>
      <c r="W257" s="40">
        <f t="shared" si="232"/>
        <v>6.313590646602499E-3</v>
      </c>
      <c r="X257">
        <f t="shared" si="233"/>
        <v>1019</v>
      </c>
      <c r="Y257">
        <f t="shared" si="234"/>
        <v>930</v>
      </c>
      <c r="Z257" s="25">
        <f t="shared" si="235"/>
        <v>6.3328690089253055E-3</v>
      </c>
      <c r="AA257" s="25">
        <f t="shared" si="236"/>
        <v>-2.1236398838245883E-3</v>
      </c>
      <c r="AB257" s="25">
        <f t="shared" si="237"/>
        <v>-3.3800787481766672E-3</v>
      </c>
      <c r="AC257" s="25">
        <f t="shared" si="238"/>
        <v>2.9335118984257563E-3</v>
      </c>
      <c r="AD257" s="25">
        <f t="shared" si="239"/>
        <v>6.2039524846731762E-3</v>
      </c>
      <c r="AE257" s="25">
        <f t="shared" si="240"/>
        <v>-1.0963816192938262E-4</v>
      </c>
      <c r="AF257" s="25">
        <f t="shared" si="241"/>
        <v>2.8238737364964751E-3</v>
      </c>
      <c r="AG257" s="25">
        <f t="shared" si="242"/>
        <v>7.0023385267203202E-4</v>
      </c>
      <c r="AH257" s="25">
        <f t="shared" si="243"/>
        <v>1.1730206623633479E-3</v>
      </c>
      <c r="AI257" s="25">
        <f t="shared" si="244"/>
        <v>1.9746522992344796E-3</v>
      </c>
      <c r="AJ257" s="25">
        <f t="shared" si="245"/>
        <v>3.9775302965654831E-3</v>
      </c>
      <c r="AK257" s="25">
        <f t="shared" si="246"/>
        <v>2.7949348762675769E-3</v>
      </c>
      <c r="AL257" s="25">
        <f t="shared" si="247"/>
        <v>6.313590646602499E-3</v>
      </c>
      <c r="AM257" s="25">
        <f t="shared" si="248"/>
        <v>3.7739047761278783E-3</v>
      </c>
      <c r="AN257" s="25">
        <f t="shared" si="249"/>
        <v>4.661352808962789E-4</v>
      </c>
      <c r="AO257" s="40">
        <f t="shared" si="250"/>
        <v>1.7311608961310985E-2</v>
      </c>
      <c r="AP257" s="40">
        <f t="shared" si="251"/>
        <v>0.35300407331975753</v>
      </c>
      <c r="AQ257" s="25">
        <f t="shared" si="252"/>
        <v>-7.3948805077747874E-4</v>
      </c>
      <c r="AR257" s="25">
        <f t="shared" si="253"/>
        <v>-4.3719642066728751E-4</v>
      </c>
      <c r="AS257" s="25">
        <f t="shared" si="170"/>
        <v>2.8238737364964751E-3</v>
      </c>
      <c r="AT257" s="28">
        <f t="shared" si="171"/>
        <v>0.45926680244399393</v>
      </c>
      <c r="AU257" s="28">
        <f t="shared" si="172"/>
        <v>0.43270868824533898</v>
      </c>
      <c r="AV257" s="40">
        <f t="shared" si="173"/>
        <v>0.46384928716905227</v>
      </c>
      <c r="AW257" s="25">
        <f t="shared" si="174"/>
        <v>2.8238737364964751E-3</v>
      </c>
      <c r="AX257" s="28">
        <f t="shared" si="175"/>
        <v>-6.9246435845197629E-2</v>
      </c>
      <c r="AY257" s="25">
        <f t="shared" si="176"/>
        <v>2.9045730381968751E-3</v>
      </c>
      <c r="AZ257" s="25">
        <f t="shared" si="177"/>
        <v>1.6347497293072088E-3</v>
      </c>
      <c r="BA257" s="25">
        <f t="shared" si="254"/>
        <v>0.88977725898987048</v>
      </c>
      <c r="BB257" s="25">
        <f t="shared" si="196"/>
        <v>1.0315539867542051E-2</v>
      </c>
      <c r="BC257" s="25">
        <f t="shared" si="255"/>
        <v>1.7046871747132746E-2</v>
      </c>
      <c r="BD257" s="39">
        <f t="shared" si="192"/>
        <v>0</v>
      </c>
      <c r="BE257" t="str">
        <f t="shared" si="256"/>
        <v/>
      </c>
      <c r="BF257" t="str">
        <f t="shared" si="193"/>
        <v/>
      </c>
      <c r="BG257" t="str">
        <f t="shared" si="194"/>
        <v/>
      </c>
      <c r="BH257" t="str">
        <f t="shared" si="197"/>
        <v/>
      </c>
      <c r="BI257">
        <f t="shared" si="195"/>
        <v>0</v>
      </c>
      <c r="BJ257" s="25" t="str">
        <f t="shared" si="178"/>
        <v/>
      </c>
    </row>
    <row r="258" spans="1:62">
      <c r="A258" s="1">
        <v>42886</v>
      </c>
      <c r="B258" s="41">
        <f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49"/>
        <v>3096.4295049999996</v>
      </c>
      <c r="T258" t="str">
        <f t="shared" si="229"/>
        <v>牛</v>
      </c>
      <c r="U258">
        <f t="shared" si="230"/>
        <v>3143.08</v>
      </c>
      <c r="V258">
        <f t="shared" si="231"/>
        <v>3111.77</v>
      </c>
      <c r="W258" s="40">
        <f t="shared" si="232"/>
        <v>1.001151475013907E-2</v>
      </c>
      <c r="X258">
        <f t="shared" si="233"/>
        <v>954</v>
      </c>
      <c r="Y258">
        <f t="shared" si="234"/>
        <v>1309</v>
      </c>
      <c r="Z258" s="25">
        <f t="shared" si="235"/>
        <v>1.0018174138968152E-2</v>
      </c>
      <c r="AA258" s="25">
        <f t="shared" si="236"/>
        <v>4.8978747135181907E-3</v>
      </c>
      <c r="AB258" s="25">
        <f t="shared" si="237"/>
        <v>-8.2776719605810265E-3</v>
      </c>
      <c r="AC258" s="25">
        <f t="shared" si="238"/>
        <v>1.733842789558102E-3</v>
      </c>
      <c r="AD258" s="25">
        <f t="shared" si="239"/>
        <v>5.6665329341381706E-3</v>
      </c>
      <c r="AE258" s="25">
        <f t="shared" si="240"/>
        <v>-4.3449818160009824E-3</v>
      </c>
      <c r="AF258" s="25">
        <f t="shared" si="241"/>
        <v>-2.6111390264429222E-3</v>
      </c>
      <c r="AG258" s="25">
        <f t="shared" si="242"/>
        <v>2.286735687075435E-3</v>
      </c>
      <c r="AH258" s="25">
        <f t="shared" si="243"/>
        <v>8.0279543423833965E-4</v>
      </c>
      <c r="AI258" s="25">
        <f t="shared" si="244"/>
        <v>2.1115608031989919E-4</v>
      </c>
      <c r="AJ258" s="25">
        <f t="shared" si="245"/>
        <v>-5.1207866647150874E-4</v>
      </c>
      <c r="AK258" s="25">
        <f t="shared" si="246"/>
        <v>-4.1264805410765213E-3</v>
      </c>
      <c r="AL258" s="25">
        <f t="shared" si="247"/>
        <v>1.0005087560556254E-2</v>
      </c>
      <c r="AM258" s="25">
        <f t="shared" si="248"/>
        <v>2.7502741132495209E-3</v>
      </c>
      <c r="AN258" s="25">
        <f t="shared" si="249"/>
        <v>8.0319349777752201E-5</v>
      </c>
      <c r="AO258" s="40">
        <f t="shared" si="250"/>
        <v>0.43240651965484872</v>
      </c>
      <c r="AP258" s="40">
        <f t="shared" si="251"/>
        <v>-5.5608820709484939E-2</v>
      </c>
      <c r="AQ258" s="25">
        <f t="shared" si="252"/>
        <v>3.3727083970903411E-4</v>
      </c>
      <c r="AR258" s="25">
        <f t="shared" si="253"/>
        <v>1.4350221648558091E-3</v>
      </c>
      <c r="AS258" s="25">
        <f t="shared" si="170"/>
        <v>-2.6111390264429222E-3</v>
      </c>
      <c r="AT258" s="28">
        <f t="shared" si="171"/>
        <v>2.1093000958768145E-2</v>
      </c>
      <c r="AU258" s="28">
        <f t="shared" si="172"/>
        <v>0.6301050175029157</v>
      </c>
      <c r="AV258" s="40">
        <f t="shared" si="173"/>
        <v>0.17246885978920792</v>
      </c>
      <c r="AW258" s="25">
        <f t="shared" si="174"/>
        <v>-2.6111390264429222E-3</v>
      </c>
      <c r="AX258" s="28">
        <f t="shared" si="175"/>
        <v>0.14276588949218341</v>
      </c>
      <c r="AY258" s="25">
        <f t="shared" si="176"/>
        <v>2.1207408534155595E-4</v>
      </c>
      <c r="AZ258" s="25">
        <f t="shared" si="177"/>
        <v>1.733842789558102E-3</v>
      </c>
      <c r="BA258" s="25">
        <f t="shared" si="254"/>
        <v>0.46384928716905227</v>
      </c>
      <c r="BB258" s="25">
        <f t="shared" si="196"/>
        <v>-4.3719642066728751E-4</v>
      </c>
      <c r="BC258" s="25">
        <f t="shared" si="255"/>
        <v>2.8238737364964751E-3</v>
      </c>
      <c r="BD258" s="39">
        <f t="shared" si="192"/>
        <v>1</v>
      </c>
      <c r="BE258" t="str">
        <f t="shared" si="256"/>
        <v/>
      </c>
      <c r="BF258" t="str">
        <f t="shared" si="193"/>
        <v/>
      </c>
      <c r="BG258">
        <f t="shared" si="194"/>
        <v>0.5</v>
      </c>
      <c r="BH258" t="str">
        <f t="shared" si="197"/>
        <v/>
      </c>
      <c r="BI258" t="str">
        <f t="shared" si="195"/>
        <v/>
      </c>
      <c r="BJ258" s="25">
        <f t="shared" si="178"/>
        <v>7.1751108242790456E-4</v>
      </c>
    </row>
    <row r="259" spans="1:62">
      <c r="A259" s="1">
        <v>42887</v>
      </c>
      <c r="B259" s="41">
        <f t="shared" si="22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49"/>
        <v>3094.5684849999998</v>
      </c>
      <c r="T259" t="str">
        <f t="shared" si="229"/>
        <v>牛</v>
      </c>
      <c r="U259">
        <f t="shared" si="230"/>
        <v>3113.4567000000002</v>
      </c>
      <c r="V259">
        <f t="shared" si="231"/>
        <v>3097.9421000000002</v>
      </c>
      <c r="W259" s="40">
        <f t="shared" si="232"/>
        <v>4.9955357123029447E-3</v>
      </c>
      <c r="X259">
        <f t="shared" si="233"/>
        <v>1339</v>
      </c>
      <c r="Y259">
        <f t="shared" si="234"/>
        <v>1013</v>
      </c>
      <c r="Z259" s="25">
        <f t="shared" si="235"/>
        <v>4.9911508137217087E-3</v>
      </c>
      <c r="AA259" s="25">
        <f t="shared" si="236"/>
        <v>-2.8105300193079028E-3</v>
      </c>
      <c r="AB259" s="25">
        <f t="shared" si="237"/>
        <v>-3.7837878633107652E-3</v>
      </c>
      <c r="AC259" s="25">
        <f t="shared" si="238"/>
        <v>1.2117478489921385E-3</v>
      </c>
      <c r="AD259" s="25">
        <f t="shared" si="239"/>
        <v>1.6185791551554588E-3</v>
      </c>
      <c r="AE259" s="25">
        <f t="shared" si="240"/>
        <v>-3.3769565571474119E-3</v>
      </c>
      <c r="AF259" s="25">
        <f t="shared" si="241"/>
        <v>-2.1652087081552307E-3</v>
      </c>
      <c r="AG259" s="25">
        <f t="shared" si="242"/>
        <v>-4.9757387274631283E-3</v>
      </c>
      <c r="AH259" s="25">
        <f t="shared" si="243"/>
        <v>-9.2655822870308174E-5</v>
      </c>
      <c r="AI259" s="25">
        <f t="shared" si="244"/>
        <v>-2.3438042419326815E-3</v>
      </c>
      <c r="AJ259" s="25">
        <f t="shared" si="245"/>
        <v>8.6546679588802179E-4</v>
      </c>
      <c r="AK259" s="25">
        <f t="shared" si="246"/>
        <v>-2.2717366701854791E-3</v>
      </c>
      <c r="AL259" s="25">
        <f t="shared" si="247"/>
        <v>4.430698383106486E-3</v>
      </c>
      <c r="AM259" s="25">
        <f t="shared" si="248"/>
        <v>4.7520488632467163E-3</v>
      </c>
      <c r="AN259" s="25">
        <f t="shared" si="249"/>
        <v>0</v>
      </c>
      <c r="AO259" s="40">
        <f t="shared" si="250"/>
        <v>0.76177079925853208</v>
      </c>
      <c r="AP259" s="40">
        <f t="shared" si="251"/>
        <v>1.3977319812452236</v>
      </c>
      <c r="AQ259" s="25">
        <f t="shared" si="252"/>
        <v>5.8956594440859604E-4</v>
      </c>
      <c r="AR259" s="25">
        <f t="shared" si="253"/>
        <v>1.0652796203022389E-4</v>
      </c>
      <c r="AS259" s="25">
        <f t="shared" si="170"/>
        <v>-2.1652087081552307E-3</v>
      </c>
      <c r="AT259" s="28">
        <f t="shared" si="171"/>
        <v>0.24903136699014947</v>
      </c>
      <c r="AU259" s="28">
        <f t="shared" si="172"/>
        <v>0.20337122803213836</v>
      </c>
      <c r="AV259" s="40">
        <f t="shared" si="173"/>
        <v>0.24210743428769124</v>
      </c>
      <c r="AW259" s="25">
        <f t="shared" si="174"/>
        <v>-2.1652087081552307E-3</v>
      </c>
      <c r="AX259" s="28">
        <f t="shared" si="175"/>
        <v>2.1296069508709693E-2</v>
      </c>
      <c r="AY259" s="25">
        <f t="shared" si="176"/>
        <v>1.1052198869619732E-3</v>
      </c>
      <c r="AZ259" s="25">
        <f t="shared" si="177"/>
        <v>9.6826099993605711E-4</v>
      </c>
      <c r="BA259" s="25">
        <f t="shared" si="254"/>
        <v>0.17246885978920792</v>
      </c>
      <c r="BB259" s="25">
        <f t="shared" si="196"/>
        <v>1.4350221648558091E-3</v>
      </c>
      <c r="BC259" s="25">
        <f t="shared" si="255"/>
        <v>-2.6111390264429222E-3</v>
      </c>
      <c r="BD259" s="39">
        <f t="shared" si="192"/>
        <v>0</v>
      </c>
      <c r="BE259" t="str">
        <f t="shared" si="256"/>
        <v/>
      </c>
      <c r="BF259" t="str">
        <f t="shared" si="193"/>
        <v/>
      </c>
      <c r="BG259" t="str">
        <f t="shared" si="194"/>
        <v/>
      </c>
      <c r="BH259">
        <f t="shared" si="197"/>
        <v>2</v>
      </c>
      <c r="BI259" t="str">
        <f t="shared" si="195"/>
        <v/>
      </c>
      <c r="BJ259" s="25">
        <f t="shared" si="178"/>
        <v>2.1305592406044779E-4</v>
      </c>
    </row>
    <row r="260" spans="1:62">
      <c r="A260" s="1">
        <v>42888</v>
      </c>
      <c r="B260" s="41">
        <f t="shared" si="22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49"/>
        <v>3092.4480699999999</v>
      </c>
      <c r="T260" t="str">
        <f t="shared" si="229"/>
        <v>牛</v>
      </c>
      <c r="U260">
        <f t="shared" si="230"/>
        <v>3109.7863000000002</v>
      </c>
      <c r="V260">
        <f t="shared" si="231"/>
        <v>3081.9169000000002</v>
      </c>
      <c r="W260" s="40">
        <f t="shared" si="232"/>
        <v>9.0022364804894471E-3</v>
      </c>
      <c r="X260">
        <f t="shared" si="233"/>
        <v>1427</v>
      </c>
      <c r="Y260">
        <f t="shared" si="234"/>
        <v>1046</v>
      </c>
      <c r="Z260" s="25">
        <f t="shared" si="235"/>
        <v>9.0069071570192515E-3</v>
      </c>
      <c r="AA260" s="25">
        <f t="shared" si="236"/>
        <v>-2.4122323340777865E-3</v>
      </c>
      <c r="AB260" s="25">
        <f t="shared" si="237"/>
        <v>-1.2242415088959666E-3</v>
      </c>
      <c r="AC260" s="25">
        <f t="shared" si="238"/>
        <v>7.7779949715933629E-3</v>
      </c>
      <c r="AD260" s="25">
        <f t="shared" si="239"/>
        <v>5.0164421460141178E-3</v>
      </c>
      <c r="AE260" s="25">
        <f t="shared" si="240"/>
        <v>-3.9857943344751663E-3</v>
      </c>
      <c r="AF260" s="25">
        <f t="shared" si="241"/>
        <v>3.7922006371182817E-3</v>
      </c>
      <c r="AG260" s="25">
        <f t="shared" si="242"/>
        <v>1.3799683030405881E-3</v>
      </c>
      <c r="AH260" s="25">
        <f t="shared" si="243"/>
        <v>-8.2416447927245728E-4</v>
      </c>
      <c r="AI260" s="25">
        <f t="shared" si="244"/>
        <v>9.6539758707898254E-4</v>
      </c>
      <c r="AJ260" s="25">
        <f t="shared" si="245"/>
        <v>-1.548370512489908E-3</v>
      </c>
      <c r="AK260" s="25">
        <f t="shared" si="246"/>
        <v>7.6882202139340477E-5</v>
      </c>
      <c r="AL260" s="25">
        <f t="shared" si="247"/>
        <v>6.415049455907664E-3</v>
      </c>
      <c r="AM260" s="25">
        <f t="shared" si="248"/>
        <v>6.5777924497301713E-3</v>
      </c>
      <c r="AN260" s="25">
        <f t="shared" si="249"/>
        <v>0</v>
      </c>
      <c r="AO260" s="40">
        <f t="shared" si="250"/>
        <v>0.62056447953534943</v>
      </c>
      <c r="AP260" s="40">
        <f t="shared" si="251"/>
        <v>0.99733793145173821</v>
      </c>
      <c r="AQ260" s="25">
        <f t="shared" si="252"/>
        <v>-6.0581354947264173E-4</v>
      </c>
      <c r="AR260" s="25">
        <f t="shared" si="253"/>
        <v>3.7153184349789149E-3</v>
      </c>
      <c r="AS260" s="25">
        <f t="shared" si="170"/>
        <v>3.7922006371182817E-3</v>
      </c>
      <c r="AT260" s="28">
        <f t="shared" si="171"/>
        <v>0.63255891339202541</v>
      </c>
      <c r="AU260" s="28">
        <f t="shared" si="172"/>
        <v>0.81338408114416583</v>
      </c>
      <c r="AV260" s="40">
        <f t="shared" si="173"/>
        <v>0.86347750579487415</v>
      </c>
      <c r="AW260" s="25">
        <f t="shared" si="174"/>
        <v>3.7922006371182817E-3</v>
      </c>
      <c r="AX260" s="28">
        <f t="shared" si="175"/>
        <v>0.41329558583965603</v>
      </c>
      <c r="AY260" s="25">
        <f t="shared" si="176"/>
        <v>4.0626765366146532E-3</v>
      </c>
      <c r="AZ260" s="25">
        <f t="shared" si="177"/>
        <v>5.3535509408341531E-3</v>
      </c>
      <c r="BA260" s="25">
        <f t="shared" si="254"/>
        <v>0.24210743428769124</v>
      </c>
      <c r="BB260" s="25">
        <f t="shared" si="196"/>
        <v>1.0652796203022389E-4</v>
      </c>
      <c r="BC260" s="25">
        <f t="shared" si="255"/>
        <v>-2.1652087081552307E-3</v>
      </c>
      <c r="BD260" s="39">
        <f t="shared" si="192"/>
        <v>0</v>
      </c>
      <c r="BE260" t="str">
        <f t="shared" si="256"/>
        <v/>
      </c>
      <c r="BF260" t="str">
        <f t="shared" si="193"/>
        <v/>
      </c>
      <c r="BG260" t="str">
        <f t="shared" si="194"/>
        <v/>
      </c>
      <c r="BH260" t="str">
        <f t="shared" si="197"/>
        <v/>
      </c>
      <c r="BI260">
        <f t="shared" si="195"/>
        <v>1</v>
      </c>
      <c r="BJ260" s="25">
        <f t="shared" si="178"/>
        <v>3.7153184349789149E-3</v>
      </c>
    </row>
    <row r="261" spans="1:62">
      <c r="A261" s="1">
        <v>42891</v>
      </c>
      <c r="B261" s="41">
        <f t="shared" si="22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49"/>
        <v>3090.9552950000002</v>
      </c>
      <c r="T261" t="str">
        <f t="shared" si="229"/>
        <v>牛</v>
      </c>
      <c r="U261">
        <f t="shared" si="230"/>
        <v>3105.5056</v>
      </c>
      <c r="V261">
        <f t="shared" si="231"/>
        <v>3084.8548999999998</v>
      </c>
      <c r="W261" s="40">
        <f t="shared" si="232"/>
        <v>6.6719140523292513E-3</v>
      </c>
      <c r="X261">
        <f t="shared" si="233"/>
        <v>930</v>
      </c>
      <c r="Y261">
        <f t="shared" si="234"/>
        <v>1352</v>
      </c>
      <c r="Z261" s="25">
        <f t="shared" si="235"/>
        <v>6.6569861573229899E-3</v>
      </c>
      <c r="AA261" s="25">
        <f t="shared" si="236"/>
        <v>-1.2474045570772111E-3</v>
      </c>
      <c r="AB261" s="25">
        <f t="shared" si="237"/>
        <v>-4.5116514369178979E-3</v>
      </c>
      <c r="AC261" s="25">
        <f t="shared" si="238"/>
        <v>2.1602626154114536E-3</v>
      </c>
      <c r="AD261" s="25">
        <f t="shared" si="239"/>
        <v>1.0941723299891304E-3</v>
      </c>
      <c r="AE261" s="25">
        <f t="shared" si="240"/>
        <v>-5.5777417223402256E-3</v>
      </c>
      <c r="AF261" s="25">
        <f t="shared" si="241"/>
        <v>-3.4174791069288175E-3</v>
      </c>
      <c r="AG261" s="25">
        <f t="shared" si="242"/>
        <v>-4.6648836640060063E-3</v>
      </c>
      <c r="AH261" s="25">
        <f t="shared" si="243"/>
        <v>2.2124430867228616E-4</v>
      </c>
      <c r="AI261" s="25">
        <f t="shared" si="244"/>
        <v>2.6375345229383122E-4</v>
      </c>
      <c r="AJ261" s="25">
        <f t="shared" si="245"/>
        <v>-1.4604276721026221E-3</v>
      </c>
      <c r="AK261" s="25">
        <f t="shared" si="246"/>
        <v>-3.5836891492510479E-3</v>
      </c>
      <c r="AL261" s="25">
        <f t="shared" si="247"/>
        <v>5.8840188932261133E-3</v>
      </c>
      <c r="AM261" s="25">
        <f t="shared" si="248"/>
        <v>3.0087066481425295E-3</v>
      </c>
      <c r="AN261" s="25">
        <f t="shared" si="249"/>
        <v>0</v>
      </c>
      <c r="AO261" s="40">
        <f t="shared" si="250"/>
        <v>0.81359774304031285</v>
      </c>
      <c r="AP261" s="40">
        <f t="shared" si="251"/>
        <v>1.0261207956441507</v>
      </c>
      <c r="AQ261" s="25">
        <f t="shared" si="252"/>
        <v>-5.1465639214751753E-4</v>
      </c>
      <c r="AR261" s="25">
        <f t="shared" si="253"/>
        <v>1.6621004232235831E-4</v>
      </c>
      <c r="AS261" s="25">
        <f t="shared" si="170"/>
        <v>-3.4174791069288175E-3</v>
      </c>
      <c r="AT261" s="28">
        <f t="shared" si="171"/>
        <v>0.20450952840959608</v>
      </c>
      <c r="AU261" s="28">
        <f t="shared" si="172"/>
        <v>0.71769907696279811</v>
      </c>
      <c r="AV261" s="40">
        <f t="shared" si="173"/>
        <v>0.32305442430522585</v>
      </c>
      <c r="AW261" s="25">
        <f t="shared" si="174"/>
        <v>-3.4174791069288175E-3</v>
      </c>
      <c r="AX261" s="28">
        <f t="shared" si="175"/>
        <v>2.4880512524985382E-2</v>
      </c>
      <c r="AY261" s="25">
        <f t="shared" si="176"/>
        <v>1.2061574139860583E-3</v>
      </c>
      <c r="AZ261" s="25">
        <f t="shared" si="177"/>
        <v>2.1602626154114536E-3</v>
      </c>
      <c r="BA261" s="25">
        <f t="shared" si="254"/>
        <v>0.86347750579487415</v>
      </c>
      <c r="BB261" s="25">
        <f t="shared" si="196"/>
        <v>3.7153184349789149E-3</v>
      </c>
      <c r="BC261" s="25">
        <f t="shared" si="255"/>
        <v>3.7922006371182817E-3</v>
      </c>
      <c r="BD261" s="39">
        <f t="shared" si="192"/>
        <v>0</v>
      </c>
      <c r="BE261" t="str">
        <f t="shared" si="256"/>
        <v/>
      </c>
      <c r="BF261" t="str">
        <f t="shared" si="193"/>
        <v/>
      </c>
      <c r="BG261" t="str">
        <f t="shared" si="194"/>
        <v/>
      </c>
      <c r="BH261" t="str">
        <f t="shared" si="197"/>
        <v/>
      </c>
      <c r="BI261" t="str">
        <f t="shared" si="195"/>
        <v/>
      </c>
      <c r="BJ261" s="25" t="str">
        <f t="shared" si="178"/>
        <v/>
      </c>
    </row>
    <row r="262" spans="1:62">
      <c r="A262" s="1">
        <v>42892</v>
      </c>
      <c r="B262" s="41">
        <f t="shared" si="22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49"/>
        <v>3089.1671099999999</v>
      </c>
      <c r="T262" t="str">
        <f t="shared" si="229"/>
        <v>牛</v>
      </c>
      <c r="U262">
        <f t="shared" si="230"/>
        <v>3102.3317000000002</v>
      </c>
      <c r="V262">
        <f t="shared" si="231"/>
        <v>3078.9261000000001</v>
      </c>
      <c r="W262" s="40">
        <f t="shared" si="232"/>
        <v>7.5731226946795455E-3</v>
      </c>
      <c r="X262">
        <f t="shared" si="233"/>
        <v>1500</v>
      </c>
      <c r="Y262">
        <f t="shared" si="234"/>
        <v>930</v>
      </c>
      <c r="Z262" s="25">
        <f t="shared" si="235"/>
        <v>7.5880355713320267E-3</v>
      </c>
      <c r="AA262" s="25">
        <f t="shared" si="236"/>
        <v>-2.2623147616179519E-3</v>
      </c>
      <c r="AB262" s="25">
        <f t="shared" si="237"/>
        <v>0</v>
      </c>
      <c r="AC262" s="25">
        <f t="shared" si="238"/>
        <v>7.5731226946795455E-3</v>
      </c>
      <c r="AD262" s="25">
        <f t="shared" si="239"/>
        <v>5.7514199805308993E-3</v>
      </c>
      <c r="AE262" s="25">
        <f t="shared" si="240"/>
        <v>-1.8217027141487544E-3</v>
      </c>
      <c r="AF262" s="25">
        <f t="shared" si="241"/>
        <v>5.7514199805308993E-3</v>
      </c>
      <c r="AG262" s="25">
        <f t="shared" si="242"/>
        <v>3.4891052189128594E-3</v>
      </c>
      <c r="AH262" s="25">
        <f t="shared" si="243"/>
        <v>-9.6154544372475481E-4</v>
      </c>
      <c r="AI262" s="25">
        <f t="shared" si="244"/>
        <v>-8.5248380897996647E-4</v>
      </c>
      <c r="AJ262" s="25">
        <f t="shared" si="245"/>
        <v>2.726452945873561E-4</v>
      </c>
      <c r="AK262" s="25">
        <f t="shared" si="246"/>
        <v>1.3313902468242735E-4</v>
      </c>
      <c r="AL262" s="25">
        <f t="shared" si="247"/>
        <v>5.5753069881419263E-3</v>
      </c>
      <c r="AM262" s="25">
        <f t="shared" si="248"/>
        <v>6.1161437632187912E-3</v>
      </c>
      <c r="AN262" s="25">
        <f t="shared" si="249"/>
        <v>0</v>
      </c>
      <c r="AO262" s="40">
        <f t="shared" si="250"/>
        <v>0.3261317888450681</v>
      </c>
      <c r="AP262" s="40">
        <f t="shared" si="251"/>
        <v>0.73197241763922449</v>
      </c>
      <c r="AQ262" s="25">
        <f t="shared" si="252"/>
        <v>-2.0488649165562666E-4</v>
      </c>
      <c r="AR262" s="25">
        <f t="shared" si="253"/>
        <v>5.6182809558485546E-3</v>
      </c>
      <c r="AS262" s="25">
        <f t="shared" si="170"/>
        <v>5.7514199805308993E-3</v>
      </c>
      <c r="AT262" s="28">
        <f t="shared" si="171"/>
        <v>0.34999041472298725</v>
      </c>
      <c r="AU262" s="28">
        <f t="shared" si="172"/>
        <v>1</v>
      </c>
      <c r="AV262" s="40">
        <f t="shared" si="173"/>
        <v>1</v>
      </c>
      <c r="AW262" s="25">
        <f t="shared" si="174"/>
        <v>5.7514199805308993E-3</v>
      </c>
      <c r="AX262" s="28">
        <f t="shared" si="175"/>
        <v>0.74259578904194179</v>
      </c>
      <c r="AY262" s="25">
        <f t="shared" si="176"/>
        <v>1.9548417388312554E-3</v>
      </c>
      <c r="AZ262" s="25">
        <f t="shared" si="177"/>
        <v>6.1161437632187912E-3</v>
      </c>
      <c r="BA262" s="25">
        <f t="shared" si="254"/>
        <v>0.32305442430522585</v>
      </c>
      <c r="BB262" s="25">
        <f t="shared" si="196"/>
        <v>1.6621004232235831E-4</v>
      </c>
      <c r="BC262" s="25">
        <f t="shared" si="255"/>
        <v>-3.4174791069288175E-3</v>
      </c>
      <c r="BD262" s="39">
        <f t="shared" si="192"/>
        <v>0</v>
      </c>
      <c r="BE262">
        <f t="shared" si="256"/>
        <v>1</v>
      </c>
      <c r="BF262">
        <f t="shared" si="193"/>
        <v>1</v>
      </c>
      <c r="BG262" t="str">
        <f t="shared" si="194"/>
        <v/>
      </c>
      <c r="BH262" t="str">
        <f t="shared" si="197"/>
        <v/>
      </c>
      <c r="BI262" t="str">
        <f t="shared" si="195"/>
        <v/>
      </c>
      <c r="BJ262" s="25">
        <f t="shared" si="178"/>
        <v>5.6182809558485546E-3</v>
      </c>
    </row>
    <row r="263" spans="1:62">
      <c r="A263" s="1">
        <v>42893</v>
      </c>
      <c r="B263" s="41">
        <f t="shared" si="22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49"/>
        <v>3089.1158150000001</v>
      </c>
      <c r="T263" t="str">
        <f t="shared" si="229"/>
        <v>牛</v>
      </c>
      <c r="U263">
        <f t="shared" si="230"/>
        <v>3140.7743</v>
      </c>
      <c r="V263">
        <f t="shared" si="231"/>
        <v>3098.9852000000001</v>
      </c>
      <c r="W263" s="40">
        <f t="shared" si="232"/>
        <v>1.3394658817852364E-2</v>
      </c>
      <c r="X263">
        <f t="shared" si="233"/>
        <v>1459</v>
      </c>
      <c r="Y263">
        <f t="shared" si="234"/>
        <v>931</v>
      </c>
      <c r="Z263" s="25">
        <f t="shared" si="235"/>
        <v>1.3472702343778399E-2</v>
      </c>
      <c r="AA263" s="25">
        <f t="shared" si="236"/>
        <v>-1.840398097260766E-4</v>
      </c>
      <c r="AB263" s="25">
        <f t="shared" si="237"/>
        <v>-7.8264018771851296E-5</v>
      </c>
      <c r="AC263" s="25">
        <f t="shared" si="238"/>
        <v>1.3316394799080462E-2</v>
      </c>
      <c r="AD263" s="25">
        <f t="shared" si="239"/>
        <v>1.2499411637794004E-2</v>
      </c>
      <c r="AE263" s="25">
        <f t="shared" si="240"/>
        <v>-8.9524718005845811E-4</v>
      </c>
      <c r="AF263" s="25">
        <f t="shared" si="241"/>
        <v>1.2421147619022079E-2</v>
      </c>
      <c r="AG263" s="25">
        <f t="shared" si="242"/>
        <v>1.2237107809296027E-2</v>
      </c>
      <c r="AH263" s="25">
        <f t="shared" si="243"/>
        <v>-5.690968143650377E-4</v>
      </c>
      <c r="AI263" s="25">
        <f t="shared" si="244"/>
        <v>2.8853639253793314E-4</v>
      </c>
      <c r="AJ263" s="25">
        <f t="shared" si="245"/>
        <v>1.9182940665416555E-3</v>
      </c>
      <c r="AK263" s="25">
        <f t="shared" si="246"/>
        <v>9.3837057731280954E-3</v>
      </c>
      <c r="AL263" s="25">
        <f t="shared" si="247"/>
        <v>1.0303641216357184E-2</v>
      </c>
      <c r="AM263" s="25">
        <f t="shared" si="248"/>
        <v>3.1157058646658375E-3</v>
      </c>
      <c r="AN263" s="25">
        <f t="shared" si="249"/>
        <v>0</v>
      </c>
      <c r="AO263" s="40">
        <f t="shared" si="250"/>
        <v>8.6478335239079052E-2</v>
      </c>
      <c r="AP263" s="40">
        <f t="shared" si="251"/>
        <v>0.10426565386856658</v>
      </c>
      <c r="AQ263" s="25">
        <f t="shared" si="252"/>
        <v>1.9486566942115233E-3</v>
      </c>
      <c r="AR263" s="25">
        <f t="shared" si="253"/>
        <v>3.0374418458938329E-3</v>
      </c>
      <c r="AS263" s="25">
        <f t="shared" ref="AS263:AS326" si="257">LN(N263/C263)</f>
        <v>1.2421147619022079E-2</v>
      </c>
      <c r="AT263" s="28">
        <f t="shared" ref="AT263:AT326" si="258">+(G263-I263)/(H263-I263)</f>
        <v>0.99759159269564268</v>
      </c>
      <c r="AU263" s="28">
        <f t="shared" ref="AU263:AU326" si="259">+(N263-P263)/(O263-P263)</f>
        <v>0.97484263855481879</v>
      </c>
      <c r="AV263" s="40">
        <f t="shared" ref="AV263:AV326" si="260">+(N263-V263)/(U263-V263)</f>
        <v>0.99411808342366448</v>
      </c>
      <c r="AW263" s="25">
        <f t="shared" ref="AW263:AW326" si="261">LN(N263/C263)</f>
        <v>1.2421147619022079E-2</v>
      </c>
      <c r="AX263" s="28">
        <f t="shared" ref="AX263:AX326" si="262">(N263-L263)/(U263-V263)</f>
        <v>0.22792307084861715</v>
      </c>
      <c r="AY263" s="25">
        <f t="shared" ref="AY263:AY326" si="263">LN(G263/I263)</f>
        <v>1.0278952953186669E-2</v>
      </c>
      <c r="AZ263" s="25">
        <f t="shared" ref="AZ263:AZ326" si="264">LN(N263/P263)</f>
        <v>3.0374418458938329E-3</v>
      </c>
      <c r="BA263" s="25">
        <f t="shared" si="254"/>
        <v>1</v>
      </c>
      <c r="BB263" s="25">
        <f t="shared" si="196"/>
        <v>5.6182809558485546E-3</v>
      </c>
      <c r="BC263" s="25">
        <f t="shared" si="255"/>
        <v>5.7514199805308993E-3</v>
      </c>
      <c r="BD263" s="39">
        <f t="shared" si="192"/>
        <v>0</v>
      </c>
      <c r="BE263" t="str">
        <f t="shared" si="256"/>
        <v/>
      </c>
      <c r="BF263" t="str">
        <f t="shared" si="193"/>
        <v/>
      </c>
      <c r="BG263">
        <f t="shared" si="194"/>
        <v>0</v>
      </c>
      <c r="BH263" t="str">
        <f t="shared" si="197"/>
        <v/>
      </c>
      <c r="BI263" t="str">
        <f t="shared" si="195"/>
        <v/>
      </c>
      <c r="BJ263" s="25" t="str">
        <f t="shared" ref="BJ263:BJ321" si="265">IF(MAX(BE263:BI263)=0,"",MAX(BE263:BI263)*AR263)</f>
        <v/>
      </c>
    </row>
    <row r="264" spans="1:62">
      <c r="A264" s="1">
        <v>42894</v>
      </c>
      <c r="B264" s="41">
        <f t="shared" si="22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49"/>
        <v>3092.3029350000002</v>
      </c>
      <c r="T264" t="str">
        <f t="shared" si="229"/>
        <v>牛</v>
      </c>
      <c r="U264">
        <f t="shared" si="230"/>
        <v>3153.2426999999998</v>
      </c>
      <c r="V264">
        <f t="shared" si="231"/>
        <v>3132.8278</v>
      </c>
      <c r="W264" s="40">
        <f t="shared" si="232"/>
        <v>6.495304745184235E-3</v>
      </c>
      <c r="X264">
        <f t="shared" si="233"/>
        <v>1443</v>
      </c>
      <c r="Y264">
        <f t="shared" si="234"/>
        <v>1043</v>
      </c>
      <c r="Z264" s="25">
        <f t="shared" si="235"/>
        <v>6.5088767772563975E-3</v>
      </c>
      <c r="AA264" s="25">
        <f t="shared" si="236"/>
        <v>-1.2929747369217627E-3</v>
      </c>
      <c r="AB264" s="25">
        <f t="shared" si="237"/>
        <v>-7.3272071611038471E-4</v>
      </c>
      <c r="AC264" s="25">
        <f t="shared" si="238"/>
        <v>5.7625840290737619E-3</v>
      </c>
      <c r="AD264" s="25">
        <f t="shared" si="239"/>
        <v>5.3332287884759579E-3</v>
      </c>
      <c r="AE264" s="25">
        <f t="shared" si="240"/>
        <v>-1.162075956708405E-3</v>
      </c>
      <c r="AF264" s="25">
        <f t="shared" si="241"/>
        <v>4.6005080723653374E-3</v>
      </c>
      <c r="AG264" s="25">
        <f t="shared" si="242"/>
        <v>3.3075333354437293E-3</v>
      </c>
      <c r="AH264" s="25">
        <f t="shared" si="243"/>
        <v>-2.8635007959472149E-4</v>
      </c>
      <c r="AI264" s="25">
        <f t="shared" si="244"/>
        <v>2.4390686831602664E-4</v>
      </c>
      <c r="AJ264" s="25">
        <f t="shared" si="245"/>
        <v>7.7200315089491619E-4</v>
      </c>
      <c r="AK264" s="25">
        <f t="shared" si="246"/>
        <v>2.656210407718477E-3</v>
      </c>
      <c r="AL264" s="25">
        <f t="shared" si="247"/>
        <v>4.0754387258511481E-3</v>
      </c>
      <c r="AM264" s="25">
        <f t="shared" si="248"/>
        <v>5.0214619301782223E-3</v>
      </c>
      <c r="AN264" s="25">
        <f t="shared" si="249"/>
        <v>0</v>
      </c>
      <c r="AO264" s="40">
        <f t="shared" si="250"/>
        <v>0.28472607611557471</v>
      </c>
      <c r="AP264" s="40">
        <f t="shared" si="251"/>
        <v>0.60191344177210393</v>
      </c>
      <c r="AQ264" s="25">
        <f t="shared" si="252"/>
        <v>-4.7244496071305293E-4</v>
      </c>
      <c r="AR264" s="25">
        <f t="shared" si="253"/>
        <v>1.944297664646995E-3</v>
      </c>
      <c r="AS264" s="25">
        <f t="shared" si="257"/>
        <v>4.6005080723653374E-3</v>
      </c>
      <c r="AT264" s="28">
        <f t="shared" si="258"/>
        <v>0.93678138458770832</v>
      </c>
      <c r="AU264" s="28">
        <f t="shared" si="259"/>
        <v>0.85376910511455995</v>
      </c>
      <c r="AV264" s="40">
        <f t="shared" si="260"/>
        <v>0.88686694522140108</v>
      </c>
      <c r="AW264" s="25">
        <f t="shared" si="261"/>
        <v>4.6005080723653374E-3</v>
      </c>
      <c r="AX264" s="28">
        <f t="shared" si="262"/>
        <v>0.29980063581013461</v>
      </c>
      <c r="AY264" s="25">
        <f t="shared" si="263"/>
        <v>3.8182863644266349E-3</v>
      </c>
      <c r="AZ264" s="25">
        <f t="shared" si="264"/>
        <v>4.2887412140679036E-3</v>
      </c>
      <c r="BA264" s="25">
        <f t="shared" si="254"/>
        <v>0.99411808342366448</v>
      </c>
      <c r="BB264" s="25">
        <f t="shared" si="196"/>
        <v>3.0374418458938329E-3</v>
      </c>
      <c r="BC264" s="25">
        <f t="shared" si="255"/>
        <v>1.2421147619022079E-2</v>
      </c>
      <c r="BD264" s="39">
        <f t="shared" ref="BD264:BD327" si="266">IF(AR263&lt;0,1,0)</f>
        <v>0</v>
      </c>
      <c r="BE264" t="str">
        <f t="shared" si="256"/>
        <v/>
      </c>
      <c r="BF264" t="str">
        <f t="shared" ref="BF264:BF321" si="267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268">IF(B264=3,IF(AV263&lt;0.85,IF(AND(K264&gt;942,AT264&gt;0.9),0.25,1)*IF(AR263&lt;-0.004,1,0.5),0),"")</f>
        <v/>
      </c>
      <c r="BH264">
        <f t="shared" si="197"/>
        <v>-0.5</v>
      </c>
      <c r="BI264" t="str">
        <f t="shared" ref="BI264:BI321" si="269">IF(B264=5,IF(AV263&lt;0.4,IF(AQ264&gt; -0.004,1,0),IF(AV263&lt;0.95,IF(AND(AO264&lt;0.85,AT264&lt;0.95,AQ264&gt;0,K264&lt;1115),0.5,0),0)),"")</f>
        <v/>
      </c>
      <c r="BJ264" s="25">
        <f t="shared" si="265"/>
        <v>-9.7214883232349749E-4</v>
      </c>
    </row>
    <row r="265" spans="1:62">
      <c r="A265" s="1">
        <v>42895</v>
      </c>
      <c r="B265" s="41">
        <f t="shared" si="22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49"/>
        <v>3095.8230900000003</v>
      </c>
      <c r="T265" t="str">
        <f t="shared" si="229"/>
        <v>牛</v>
      </c>
      <c r="U265">
        <f t="shared" si="230"/>
        <v>3165.5722000000001</v>
      </c>
      <c r="V265">
        <f t="shared" si="231"/>
        <v>3146.1451000000002</v>
      </c>
      <c r="W265" s="40">
        <f t="shared" si="232"/>
        <v>6.1559035127772771E-3</v>
      </c>
      <c r="X265">
        <f t="shared" si="233"/>
        <v>1026</v>
      </c>
      <c r="Y265">
        <f t="shared" si="234"/>
        <v>930</v>
      </c>
      <c r="Z265" s="25">
        <f t="shared" si="235"/>
        <v>6.1723235099309911E-3</v>
      </c>
      <c r="AA265" s="25">
        <f t="shared" si="236"/>
        <v>-1.1049815406895965E-3</v>
      </c>
      <c r="AB265" s="25">
        <f t="shared" si="237"/>
        <v>-2.158684091139164E-3</v>
      </c>
      <c r="AC265" s="25">
        <f t="shared" si="238"/>
        <v>3.9972194216381408E-3</v>
      </c>
      <c r="AD265" s="25">
        <f t="shared" si="239"/>
        <v>5.7401794910981784E-3</v>
      </c>
      <c r="AE265" s="25">
        <f t="shared" si="240"/>
        <v>-4.1572402167917589E-4</v>
      </c>
      <c r="AF265" s="25">
        <f t="shared" si="241"/>
        <v>3.5814953999589415E-3</v>
      </c>
      <c r="AG265" s="25">
        <f t="shared" si="242"/>
        <v>2.4765138592693949E-3</v>
      </c>
      <c r="AH265" s="25">
        <f t="shared" si="243"/>
        <v>-1.7061558341231774E-5</v>
      </c>
      <c r="AI265" s="25">
        <f t="shared" si="244"/>
        <v>1.5238490646595085E-3</v>
      </c>
      <c r="AJ265" s="25">
        <f t="shared" si="245"/>
        <v>1.6908585028571376E-3</v>
      </c>
      <c r="AK265" s="25">
        <f t="shared" si="246"/>
        <v>1.5868813546441873E-3</v>
      </c>
      <c r="AL265" s="25">
        <f t="shared" si="247"/>
        <v>6.1559035127772771E-3</v>
      </c>
      <c r="AM265" s="25">
        <f t="shared" si="248"/>
        <v>4.5504044068987396E-3</v>
      </c>
      <c r="AN265" s="25">
        <f t="shared" si="249"/>
        <v>0</v>
      </c>
      <c r="AO265" s="40">
        <f t="shared" si="250"/>
        <v>6.7338923462583217E-2</v>
      </c>
      <c r="AP265" s="40">
        <f t="shared" si="251"/>
        <v>0.24645984217922592</v>
      </c>
      <c r="AQ265" s="25">
        <f t="shared" si="252"/>
        <v>-8.5112845819170651E-4</v>
      </c>
      <c r="AR265" s="25">
        <f t="shared" si="253"/>
        <v>1.9946140453148456E-3</v>
      </c>
      <c r="AS265" s="25">
        <f t="shared" si="257"/>
        <v>3.5814953999589415E-3</v>
      </c>
      <c r="AT265" s="28">
        <f t="shared" si="258"/>
        <v>0.3246392925346489</v>
      </c>
      <c r="AU265" s="28">
        <f t="shared" si="259"/>
        <v>0.8667488989240113</v>
      </c>
      <c r="AV265" s="40">
        <f t="shared" si="260"/>
        <v>0.64863000653724612</v>
      </c>
      <c r="AW265" s="25">
        <f t="shared" si="261"/>
        <v>3.5814953999589415E-3</v>
      </c>
      <c r="AX265" s="28">
        <f t="shared" si="262"/>
        <v>0.32399071400259727</v>
      </c>
      <c r="AY265" s="25">
        <f t="shared" si="263"/>
        <v>2.0026053763233255E-3</v>
      </c>
      <c r="AZ265" s="25">
        <f t="shared" si="264"/>
        <v>3.9452524123182193E-3</v>
      </c>
      <c r="BA265" s="25">
        <f t="shared" si="254"/>
        <v>0.88686694522140108</v>
      </c>
      <c r="BB265" s="25">
        <f t="shared" ref="BB265:BB328" si="270">AR264</f>
        <v>1.944297664646995E-3</v>
      </c>
      <c r="BC265" s="25">
        <f t="shared" si="255"/>
        <v>4.6005080723653374E-3</v>
      </c>
      <c r="BD265" s="39">
        <f t="shared" si="266"/>
        <v>0</v>
      </c>
      <c r="BE265" t="str">
        <f t="shared" si="256"/>
        <v/>
      </c>
      <c r="BF265" t="str">
        <f t="shared" si="267"/>
        <v/>
      </c>
      <c r="BG265" t="str">
        <f t="shared" si="268"/>
        <v/>
      </c>
      <c r="BH265" t="str">
        <f t="shared" ref="BH265:BH321" si="271">IF(B265=4,IF(AV264&lt;0.6,IF(AQ265&gt;=0,IF(K265&lt;1018,2,1),0),IF(AV264&gt;0.85,IF(AQ265&lt;=0,-0.5,0),0)),"")</f>
        <v/>
      </c>
      <c r="BI265">
        <f t="shared" si="269"/>
        <v>0</v>
      </c>
      <c r="BJ265" s="25" t="str">
        <f t="shared" si="265"/>
        <v/>
      </c>
    </row>
    <row r="266" spans="1:62">
      <c r="A266" s="1">
        <v>42898</v>
      </c>
      <c r="B266" s="41">
        <f t="shared" si="22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49"/>
        <v>3101.1498949999996</v>
      </c>
      <c r="T266" t="str">
        <f t="shared" si="229"/>
        <v>牛</v>
      </c>
      <c r="U266">
        <f t="shared" si="230"/>
        <v>3164.95</v>
      </c>
      <c r="V266">
        <f t="shared" si="231"/>
        <v>3135.36</v>
      </c>
      <c r="W266" s="40">
        <f t="shared" si="232"/>
        <v>9.3932576550251543E-3</v>
      </c>
      <c r="X266">
        <f t="shared" si="233"/>
        <v>1009</v>
      </c>
      <c r="Y266">
        <f t="shared" si="234"/>
        <v>1453</v>
      </c>
      <c r="Z266" s="25">
        <f t="shared" si="235"/>
        <v>9.3950824252583536E-3</v>
      </c>
      <c r="AA266" s="25">
        <f t="shared" si="236"/>
        <v>-2.925084779889417E-3</v>
      </c>
      <c r="AB266" s="25">
        <f t="shared" si="237"/>
        <v>-7.9558598938232594E-3</v>
      </c>
      <c r="AC266" s="25">
        <f t="shared" si="238"/>
        <v>1.4373977612019005E-3</v>
      </c>
      <c r="AD266" s="25">
        <f t="shared" si="239"/>
        <v>4.8871974090394874E-3</v>
      </c>
      <c r="AE266" s="25">
        <f t="shared" si="240"/>
        <v>-4.5060602459855385E-3</v>
      </c>
      <c r="AF266" s="25">
        <f t="shared" si="241"/>
        <v>-3.06866248478366E-3</v>
      </c>
      <c r="AG266" s="25">
        <f t="shared" si="242"/>
        <v>-5.9937472646730394E-3</v>
      </c>
      <c r="AH266" s="25">
        <f t="shared" si="243"/>
        <v>-4.2237575873539982E-4</v>
      </c>
      <c r="AI266" s="25">
        <f t="shared" si="244"/>
        <v>6.5068109559731496E-4</v>
      </c>
      <c r="AJ266" s="25">
        <f t="shared" si="245"/>
        <v>1.8018251521752383E-3</v>
      </c>
      <c r="AK266" s="25">
        <f t="shared" si="246"/>
        <v>-1.4075536789079773E-3</v>
      </c>
      <c r="AL266" s="25">
        <f t="shared" si="247"/>
        <v>6.5936743305013059E-3</v>
      </c>
      <c r="AM266" s="25">
        <f t="shared" si="248"/>
        <v>4.9599946428019624E-3</v>
      </c>
      <c r="AN266" s="25">
        <f t="shared" si="249"/>
        <v>-5.9793586693149346E-4</v>
      </c>
      <c r="AO266" s="40">
        <f t="shared" si="250"/>
        <v>0.25817307692307506</v>
      </c>
      <c r="AP266" s="40">
        <f t="shared" si="251"/>
        <v>0.7017355769230742</v>
      </c>
      <c r="AQ266" s="25">
        <f t="shared" si="252"/>
        <v>3.1173458279604968E-4</v>
      </c>
      <c r="AR266" s="25">
        <f t="shared" si="253"/>
        <v>-1.0631729389441744E-3</v>
      </c>
      <c r="AS266" s="25">
        <f t="shared" si="257"/>
        <v>-3.06866248478366E-3</v>
      </c>
      <c r="AT266" s="28">
        <f t="shared" si="258"/>
        <v>4.5192307692310911E-2</v>
      </c>
      <c r="AU266" s="28">
        <f t="shared" si="259"/>
        <v>0.28928800513148512</v>
      </c>
      <c r="AV266" s="40">
        <f t="shared" si="260"/>
        <v>0.15241635687731703</v>
      </c>
      <c r="AW266" s="25">
        <f t="shared" si="261"/>
        <v>-3.06866248478366E-3</v>
      </c>
      <c r="AX266" s="28">
        <f t="shared" si="262"/>
        <v>-0.11287597161203719</v>
      </c>
      <c r="AY266" s="25">
        <f t="shared" si="263"/>
        <v>2.9892324255389134E-4</v>
      </c>
      <c r="AZ266" s="25">
        <f t="shared" si="264"/>
        <v>1.4373977612019005E-3</v>
      </c>
      <c r="BA266" s="25">
        <f t="shared" si="254"/>
        <v>0.64863000653724612</v>
      </c>
      <c r="BB266" s="25">
        <f t="shared" si="270"/>
        <v>1.9946140453148456E-3</v>
      </c>
      <c r="BC266" s="25">
        <f t="shared" si="255"/>
        <v>3.5814953999589415E-3</v>
      </c>
      <c r="BD266" s="39">
        <f t="shared" si="266"/>
        <v>0</v>
      </c>
      <c r="BE266" t="str">
        <f t="shared" si="256"/>
        <v/>
      </c>
      <c r="BF266" t="str">
        <f t="shared" si="267"/>
        <v/>
      </c>
      <c r="BG266" t="str">
        <f t="shared" si="268"/>
        <v/>
      </c>
      <c r="BH266" t="str">
        <f t="shared" si="271"/>
        <v/>
      </c>
      <c r="BI266" t="str">
        <f t="shared" si="269"/>
        <v/>
      </c>
      <c r="BJ266" s="25" t="str">
        <f t="shared" si="265"/>
        <v/>
      </c>
    </row>
    <row r="267" spans="1:62">
      <c r="A267" s="1">
        <v>42899</v>
      </c>
      <c r="B267" s="41">
        <f t="shared" si="22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49"/>
        <v>3105.0798950000003</v>
      </c>
      <c r="T267" t="str">
        <f t="shared" si="229"/>
        <v>牛</v>
      </c>
      <c r="U267">
        <f t="shared" si="230"/>
        <v>3155.74</v>
      </c>
      <c r="V267">
        <f t="shared" si="231"/>
        <v>3131.06</v>
      </c>
      <c r="W267" s="40">
        <f t="shared" si="232"/>
        <v>7.8514114596904567E-3</v>
      </c>
      <c r="X267">
        <f t="shared" si="233"/>
        <v>1408</v>
      </c>
      <c r="Y267">
        <f t="shared" si="234"/>
        <v>948</v>
      </c>
      <c r="Z267" s="25">
        <f t="shared" si="235"/>
        <v>7.8749202297383018E-3</v>
      </c>
      <c r="AA267" s="25">
        <f t="shared" si="236"/>
        <v>-1.8712538553911184E-3</v>
      </c>
      <c r="AB267" s="25">
        <f t="shared" si="237"/>
        <v>-6.3396668726604011E-4</v>
      </c>
      <c r="AC267" s="25">
        <f t="shared" si="238"/>
        <v>7.2174447724244941E-3</v>
      </c>
      <c r="AD267" s="25">
        <f t="shared" si="239"/>
        <v>6.9128728931612815E-3</v>
      </c>
      <c r="AE267" s="25">
        <f t="shared" si="240"/>
        <v>-9.3853856652908617E-4</v>
      </c>
      <c r="AF267" s="25">
        <f t="shared" si="241"/>
        <v>6.2789062058952296E-3</v>
      </c>
      <c r="AG267" s="25">
        <f t="shared" si="242"/>
        <v>4.4076523505042677E-3</v>
      </c>
      <c r="AH267" s="25">
        <f t="shared" si="243"/>
        <v>1.1167213074059847E-4</v>
      </c>
      <c r="AI267" s="25">
        <f t="shared" si="244"/>
        <v>1.527231401347977E-3</v>
      </c>
      <c r="AJ267" s="25">
        <f t="shared" si="245"/>
        <v>1.0428510640919863E-3</v>
      </c>
      <c r="AK267" s="25">
        <f t="shared" si="246"/>
        <v>5.3049846993107911E-3</v>
      </c>
      <c r="AL267" s="25">
        <f t="shared" si="247"/>
        <v>6.5037515065151036E-3</v>
      </c>
      <c r="AM267" s="25">
        <f t="shared" si="248"/>
        <v>3.2247239639799901E-3</v>
      </c>
      <c r="AN267" s="25">
        <f t="shared" si="249"/>
        <v>9.4221261953223595E-4</v>
      </c>
      <c r="AO267" s="40">
        <f t="shared" si="250"/>
        <v>0.14390602055800675</v>
      </c>
      <c r="AP267" s="40">
        <f t="shared" si="251"/>
        <v>0.4312285854136082</v>
      </c>
      <c r="AQ267" s="25">
        <f t="shared" si="252"/>
        <v>-1.0120414753830988E-3</v>
      </c>
      <c r="AR267" s="25">
        <f t="shared" si="253"/>
        <v>3.170888705251164E-5</v>
      </c>
      <c r="AS267" s="25">
        <f t="shared" si="257"/>
        <v>6.2789062058952296E-3</v>
      </c>
      <c r="AT267" s="28">
        <f t="shared" si="258"/>
        <v>0.95986294664710159</v>
      </c>
      <c r="AU267" s="28">
        <f t="shared" si="259"/>
        <v>0.80314960629920973</v>
      </c>
      <c r="AV267" s="40">
        <f t="shared" si="260"/>
        <v>0.91896272285251157</v>
      </c>
      <c r="AW267" s="25">
        <f t="shared" si="261"/>
        <v>6.2789062058952296E-3</v>
      </c>
      <c r="AX267" s="28">
        <f t="shared" si="262"/>
        <v>4.0518638573707336E-3</v>
      </c>
      <c r="AY267" s="25">
        <f t="shared" si="263"/>
        <v>6.2435232658397235E-3</v>
      </c>
      <c r="AZ267" s="25">
        <f t="shared" si="264"/>
        <v>2.5907572767141437E-3</v>
      </c>
      <c r="BA267" s="25">
        <f t="shared" si="254"/>
        <v>0.15241635687731703</v>
      </c>
      <c r="BB267" s="25">
        <f t="shared" si="270"/>
        <v>-1.0631729389441744E-3</v>
      </c>
      <c r="BC267" s="25">
        <f t="shared" si="255"/>
        <v>-3.06866248478366E-3</v>
      </c>
      <c r="BD267" s="39">
        <f t="shared" si="266"/>
        <v>1</v>
      </c>
      <c r="BE267">
        <f t="shared" si="256"/>
        <v>1</v>
      </c>
      <c r="BF267">
        <f t="shared" si="267"/>
        <v>1</v>
      </c>
      <c r="BG267" t="str">
        <f t="shared" si="268"/>
        <v/>
      </c>
      <c r="BH267" t="str">
        <f t="shared" si="271"/>
        <v/>
      </c>
      <c r="BI267" t="str">
        <f t="shared" si="269"/>
        <v/>
      </c>
      <c r="BJ267" s="25">
        <f t="shared" si="265"/>
        <v>3.170888705251164E-5</v>
      </c>
    </row>
    <row r="268" spans="1:62">
      <c r="A268" s="1">
        <v>42900</v>
      </c>
      <c r="B268" s="41">
        <f t="shared" si="22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49"/>
        <v>3108.622895</v>
      </c>
      <c r="T268" t="str">
        <f t="shared" si="229"/>
        <v>牛</v>
      </c>
      <c r="U268">
        <f t="shared" si="230"/>
        <v>3149.1473000000001</v>
      </c>
      <c r="V268">
        <f t="shared" si="231"/>
        <v>3125.3546000000001</v>
      </c>
      <c r="W268" s="40">
        <f t="shared" si="232"/>
        <v>7.5839690285101242E-3</v>
      </c>
      <c r="X268">
        <f t="shared" si="233"/>
        <v>942</v>
      </c>
      <c r="Y268">
        <f t="shared" si="234"/>
        <v>1420</v>
      </c>
      <c r="Z268" s="25">
        <f t="shared" si="235"/>
        <v>7.5610439730159412E-3</v>
      </c>
      <c r="AA268" s="25">
        <f t="shared" si="236"/>
        <v>-2.2195115268373779E-3</v>
      </c>
      <c r="AB268" s="25">
        <f t="shared" si="237"/>
        <v>-5.957349417769992E-3</v>
      </c>
      <c r="AC268" s="25">
        <f t="shared" si="238"/>
        <v>1.6266196107401058E-3</v>
      </c>
      <c r="AD268" s="25">
        <f t="shared" si="239"/>
        <v>7.6217916652756537E-4</v>
      </c>
      <c r="AE268" s="25">
        <f t="shared" si="240"/>
        <v>-6.8217898619825868E-3</v>
      </c>
      <c r="AF268" s="25">
        <f t="shared" si="241"/>
        <v>-5.1951702512423887E-3</v>
      </c>
      <c r="AG268" s="25">
        <f t="shared" si="242"/>
        <v>-7.4146817780797927E-3</v>
      </c>
      <c r="AH268" s="25">
        <f t="shared" si="243"/>
        <v>-3.480706421792492E-4</v>
      </c>
      <c r="AI268" s="25">
        <f t="shared" si="244"/>
        <v>-5.4823990287101423E-4</v>
      </c>
      <c r="AJ268" s="25">
        <f t="shared" si="245"/>
        <v>5.7153796572550835E-4</v>
      </c>
      <c r="AK268" s="25">
        <f t="shared" si="246"/>
        <v>-3.639189423091025E-3</v>
      </c>
      <c r="AL268" s="25">
        <f t="shared" si="247"/>
        <v>4.7692459230750817E-3</v>
      </c>
      <c r="AM268" s="25">
        <f t="shared" si="248"/>
        <v>3.3877579946656527E-3</v>
      </c>
      <c r="AN268" s="25">
        <f t="shared" si="249"/>
        <v>0</v>
      </c>
      <c r="AO268" s="40">
        <f t="shared" si="250"/>
        <v>0.83986838680397113</v>
      </c>
      <c r="AP268" s="40">
        <f t="shared" si="251"/>
        <v>1.3065212603364902</v>
      </c>
      <c r="AQ268" s="25">
        <f t="shared" si="252"/>
        <v>-7.7613968436782707E-4</v>
      </c>
      <c r="AR268" s="25">
        <f t="shared" si="253"/>
        <v>-1.555980828151255E-3</v>
      </c>
      <c r="AS268" s="25">
        <f t="shared" si="257"/>
        <v>-5.1951702512423887E-3</v>
      </c>
      <c r="AT268" s="28">
        <f t="shared" si="258"/>
        <v>7.6965688466476168E-2</v>
      </c>
      <c r="AU268" s="28">
        <f t="shared" si="259"/>
        <v>0.47972355009947115</v>
      </c>
      <c r="AV268" s="40">
        <f t="shared" si="260"/>
        <v>0.21384290139412498</v>
      </c>
      <c r="AW268" s="25">
        <f t="shared" si="261"/>
        <v>-5.1951702512423887E-3</v>
      </c>
      <c r="AX268" s="28">
        <f t="shared" si="262"/>
        <v>-0.20488216974113296</v>
      </c>
      <c r="AY268" s="25">
        <f t="shared" si="263"/>
        <v>3.6787733345643918E-4</v>
      </c>
      <c r="AZ268" s="25">
        <f t="shared" si="264"/>
        <v>1.6266196107401058E-3</v>
      </c>
      <c r="BA268" s="25">
        <f t="shared" si="254"/>
        <v>0.91896272285251157</v>
      </c>
      <c r="BB268" s="25">
        <f t="shared" si="270"/>
        <v>3.170888705251164E-5</v>
      </c>
      <c r="BC268" s="25">
        <f t="shared" si="255"/>
        <v>6.2789062058952296E-3</v>
      </c>
      <c r="BD268" s="39">
        <f t="shared" si="266"/>
        <v>0</v>
      </c>
      <c r="BE268" t="str">
        <f t="shared" si="256"/>
        <v/>
      </c>
      <c r="BF268" t="str">
        <f t="shared" si="267"/>
        <v/>
      </c>
      <c r="BG268">
        <f t="shared" si="268"/>
        <v>0</v>
      </c>
      <c r="BH268" t="str">
        <f t="shared" si="271"/>
        <v/>
      </c>
      <c r="BI268" t="str">
        <f t="shared" si="269"/>
        <v/>
      </c>
      <c r="BJ268" s="25" t="str">
        <f t="shared" si="265"/>
        <v/>
      </c>
    </row>
    <row r="269" spans="1:62">
      <c r="A269" s="1">
        <v>42901</v>
      </c>
      <c r="B269" s="41">
        <f t="shared" si="22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49"/>
        <v>3110.5946400000003</v>
      </c>
      <c r="T269" t="str">
        <f t="shared" si="229"/>
        <v>牛</v>
      </c>
      <c r="U269">
        <f t="shared" si="230"/>
        <v>3137.58</v>
      </c>
      <c r="V269">
        <f t="shared" si="231"/>
        <v>3117.27</v>
      </c>
      <c r="W269" s="40">
        <f t="shared" si="232"/>
        <v>6.4941833553647538E-3</v>
      </c>
      <c r="X269">
        <f t="shared" si="233"/>
        <v>942</v>
      </c>
      <c r="Y269">
        <f t="shared" si="234"/>
        <v>1018</v>
      </c>
      <c r="Z269" s="25">
        <f t="shared" si="235"/>
        <v>6.49799397231872E-3</v>
      </c>
      <c r="AA269" s="25">
        <f t="shared" si="236"/>
        <v>-1.5545023948290361E-3</v>
      </c>
      <c r="AB269" s="25">
        <f t="shared" si="237"/>
        <v>-1.6267790498732237E-3</v>
      </c>
      <c r="AC269" s="25">
        <f t="shared" si="238"/>
        <v>4.8674043054915067E-3</v>
      </c>
      <c r="AD269" s="25">
        <f t="shared" si="239"/>
        <v>3.8319361739860844E-3</v>
      </c>
      <c r="AE269" s="25">
        <f t="shared" si="240"/>
        <v>-2.6622471813786126E-3</v>
      </c>
      <c r="AF269" s="25">
        <f t="shared" si="241"/>
        <v>2.2051571241128456E-3</v>
      </c>
      <c r="AG269" s="25">
        <f t="shared" si="242"/>
        <v>6.5065472928387338E-4</v>
      </c>
      <c r="AH269" s="25">
        <f t="shared" si="243"/>
        <v>7.6116891070020091E-4</v>
      </c>
      <c r="AI269" s="25">
        <f t="shared" si="244"/>
        <v>2.4860452431155976E-3</v>
      </c>
      <c r="AJ269" s="25">
        <f t="shared" si="245"/>
        <v>3.5450497503527103E-3</v>
      </c>
      <c r="AK269" s="25">
        <f t="shared" si="246"/>
        <v>3.4867448072079286E-4</v>
      </c>
      <c r="AL269" s="25">
        <f t="shared" si="247"/>
        <v>6.4941833553647538E-3</v>
      </c>
      <c r="AM269" s="25">
        <f t="shared" si="248"/>
        <v>3.3155236985245471E-3</v>
      </c>
      <c r="AN269" s="25">
        <f t="shared" si="249"/>
        <v>3.5175012034388488E-4</v>
      </c>
      <c r="AO269" s="40">
        <f t="shared" si="250"/>
        <v>0.40915805022156415</v>
      </c>
      <c r="AP269" s="40">
        <f t="shared" si="251"/>
        <v>0.64857213195471008</v>
      </c>
      <c r="AQ269" s="25">
        <f t="shared" si="252"/>
        <v>6.2005793455399325E-4</v>
      </c>
      <c r="AR269" s="25">
        <f t="shared" si="253"/>
        <v>1.5047325230482147E-3</v>
      </c>
      <c r="AS269" s="25">
        <f t="shared" si="257"/>
        <v>2.2051571241128456E-3</v>
      </c>
      <c r="AT269" s="28">
        <f t="shared" si="258"/>
        <v>0.46282619399311259</v>
      </c>
      <c r="AU269" s="28">
        <f t="shared" si="259"/>
        <v>0.66859344894026795</v>
      </c>
      <c r="AV269" s="40">
        <f t="shared" si="260"/>
        <v>0.74889217134416919</v>
      </c>
      <c r="AW269" s="25">
        <f t="shared" si="261"/>
        <v>2.2051571241128456E-3</v>
      </c>
      <c r="AX269" s="28">
        <f t="shared" si="262"/>
        <v>0.23190546528803788</v>
      </c>
      <c r="AY269" s="25">
        <f t="shared" si="263"/>
        <v>3.0109216620994449E-3</v>
      </c>
      <c r="AZ269" s="25">
        <f t="shared" si="264"/>
        <v>2.2179548307640195E-3</v>
      </c>
      <c r="BA269" s="25">
        <f t="shared" si="254"/>
        <v>0.21384290139412498</v>
      </c>
      <c r="BB269" s="25">
        <f t="shared" si="270"/>
        <v>-1.555980828151255E-3</v>
      </c>
      <c r="BC269" s="25">
        <f t="shared" si="255"/>
        <v>-5.1951702512423887E-3</v>
      </c>
      <c r="BD269" s="39">
        <f t="shared" si="266"/>
        <v>1</v>
      </c>
      <c r="BE269" t="str">
        <f t="shared" si="256"/>
        <v/>
      </c>
      <c r="BF269" t="str">
        <f t="shared" si="267"/>
        <v/>
      </c>
      <c r="BG269" t="str">
        <f t="shared" si="268"/>
        <v/>
      </c>
      <c r="BH269">
        <f t="shared" si="271"/>
        <v>1</v>
      </c>
      <c r="BI269" t="str">
        <f t="shared" si="269"/>
        <v/>
      </c>
      <c r="BJ269" s="25">
        <f t="shared" si="265"/>
        <v>1.5047325230482147E-3</v>
      </c>
    </row>
    <row r="270" spans="1:62">
      <c r="A270" s="1">
        <v>42902</v>
      </c>
      <c r="B270" s="41">
        <f t="shared" si="22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49"/>
        <v>3111.5438650000001</v>
      </c>
      <c r="T270" t="str">
        <f t="shared" si="229"/>
        <v>牛</v>
      </c>
      <c r="U270">
        <f t="shared" si="230"/>
        <v>3134.09</v>
      </c>
      <c r="V270">
        <f t="shared" si="231"/>
        <v>3118.31</v>
      </c>
      <c r="W270" s="40">
        <f t="shared" si="232"/>
        <v>5.0476724153498504E-3</v>
      </c>
      <c r="X270">
        <f t="shared" si="233"/>
        <v>947</v>
      </c>
      <c r="Y270">
        <f t="shared" si="234"/>
        <v>1454</v>
      </c>
      <c r="Z270" s="25">
        <f t="shared" si="235"/>
        <v>5.0473872254404315E-3</v>
      </c>
      <c r="AA270" s="25">
        <f t="shared" si="236"/>
        <v>-1.9524359717669011E-3</v>
      </c>
      <c r="AB270" s="25">
        <f t="shared" si="237"/>
        <v>-3.4935510381162915E-3</v>
      </c>
      <c r="AC270" s="25">
        <f t="shared" si="238"/>
        <v>1.554121377233621E-3</v>
      </c>
      <c r="AD270" s="25">
        <f t="shared" si="239"/>
        <v>2.4662736965265675E-3</v>
      </c>
      <c r="AE270" s="25">
        <f t="shared" si="240"/>
        <v>-2.5813987188231689E-3</v>
      </c>
      <c r="AF270" s="25">
        <f t="shared" si="241"/>
        <v>-1.0272773415896989E-3</v>
      </c>
      <c r="AG270" s="25">
        <f t="shared" si="242"/>
        <v>-2.9797133133565605E-3</v>
      </c>
      <c r="AH270" s="25">
        <f t="shared" si="243"/>
        <v>6.7168296589233822E-5</v>
      </c>
      <c r="AI270" s="25">
        <f t="shared" si="244"/>
        <v>6.9385493542169967E-4</v>
      </c>
      <c r="AJ270" s="25">
        <f t="shared" si="245"/>
        <v>1.4351400765655192E-3</v>
      </c>
      <c r="AK270" s="25">
        <f t="shared" si="246"/>
        <v>-5.0230597888413909E-4</v>
      </c>
      <c r="AL270" s="25">
        <f t="shared" si="247"/>
        <v>3.6888851160479558E-3</v>
      </c>
      <c r="AM270" s="25">
        <f t="shared" si="248"/>
        <v>3.1473903144082658E-3</v>
      </c>
      <c r="AN270" s="25">
        <f t="shared" si="249"/>
        <v>-1.8562910717713317E-4</v>
      </c>
      <c r="AO270" s="40">
        <f t="shared" si="250"/>
        <v>0.33102253032926526</v>
      </c>
      <c r="AP270" s="40">
        <f t="shared" si="251"/>
        <v>0.86048526863083774</v>
      </c>
      <c r="AQ270" s="25">
        <f t="shared" si="252"/>
        <v>-1.6004122662290428E-5</v>
      </c>
      <c r="AR270" s="25">
        <f t="shared" si="253"/>
        <v>-3.3934225552854284E-4</v>
      </c>
      <c r="AS270" s="25">
        <f t="shared" si="257"/>
        <v>-1.0272773415896989E-3</v>
      </c>
      <c r="AT270" s="28">
        <f t="shared" si="258"/>
        <v>0.19497400346620511</v>
      </c>
      <c r="AU270" s="28">
        <f t="shared" si="259"/>
        <v>0.49338758901321922</v>
      </c>
      <c r="AV270" s="40">
        <f t="shared" si="260"/>
        <v>0.30735107731304484</v>
      </c>
      <c r="AW270" s="25">
        <f t="shared" si="261"/>
        <v>-1.0272773415896989E-3</v>
      </c>
      <c r="AX270" s="28">
        <f t="shared" si="262"/>
        <v>-6.7173637515838533E-2</v>
      </c>
      <c r="AY270" s="25">
        <f t="shared" si="263"/>
        <v>7.2030544063729702E-4</v>
      </c>
      <c r="AZ270" s="25">
        <f t="shared" si="264"/>
        <v>1.554121377233621E-3</v>
      </c>
      <c r="BA270" s="25">
        <f t="shared" si="254"/>
        <v>0.74889217134416919</v>
      </c>
      <c r="BB270" s="25">
        <f t="shared" si="270"/>
        <v>1.5047325230482147E-3</v>
      </c>
      <c r="BC270" s="25">
        <f t="shared" si="255"/>
        <v>2.2051571241128456E-3</v>
      </c>
      <c r="BD270" s="39">
        <f t="shared" si="266"/>
        <v>0</v>
      </c>
      <c r="BE270" t="str">
        <f t="shared" si="256"/>
        <v/>
      </c>
      <c r="BF270" t="str">
        <f t="shared" si="267"/>
        <v/>
      </c>
      <c r="BG270" t="str">
        <f t="shared" si="268"/>
        <v/>
      </c>
      <c r="BH270" t="str">
        <f t="shared" si="271"/>
        <v/>
      </c>
      <c r="BI270">
        <f t="shared" si="269"/>
        <v>0</v>
      </c>
      <c r="BJ270" s="25" t="str">
        <f t="shared" si="265"/>
        <v/>
      </c>
    </row>
    <row r="271" spans="1:62">
      <c r="A271" s="1">
        <v>42905</v>
      </c>
      <c r="B271" s="41">
        <f t="shared" si="22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49"/>
        <v>3112.4647300000006</v>
      </c>
      <c r="T271" t="str">
        <f t="shared" si="229"/>
        <v>牛</v>
      </c>
      <c r="U271">
        <f t="shared" si="230"/>
        <v>3146.7219</v>
      </c>
      <c r="V271">
        <f t="shared" si="231"/>
        <v>3121.7786999999998</v>
      </c>
      <c r="W271" s="40">
        <f t="shared" si="232"/>
        <v>7.9583087691890847E-3</v>
      </c>
      <c r="X271">
        <f t="shared" si="233"/>
        <v>1311</v>
      </c>
      <c r="Y271">
        <f t="shared" si="234"/>
        <v>930</v>
      </c>
      <c r="Z271" s="25">
        <f t="shared" si="235"/>
        <v>7.9890901094109221E-3</v>
      </c>
      <c r="AA271" s="25">
        <f t="shared" si="236"/>
        <v>-3.2094443892112046E-4</v>
      </c>
      <c r="AB271" s="25">
        <f t="shared" si="237"/>
        <v>-5.4185336916273696E-4</v>
      </c>
      <c r="AC271" s="25">
        <f t="shared" si="238"/>
        <v>7.4164554000264744E-3</v>
      </c>
      <c r="AD271" s="25">
        <f t="shared" si="239"/>
        <v>7.836878962699129E-3</v>
      </c>
      <c r="AE271" s="25">
        <f t="shared" si="240"/>
        <v>-1.2142980649020979E-4</v>
      </c>
      <c r="AF271" s="25">
        <f t="shared" si="241"/>
        <v>7.2950255935363825E-3</v>
      </c>
      <c r="AG271" s="25">
        <f t="shared" si="242"/>
        <v>6.9740811546152364E-3</v>
      </c>
      <c r="AH271" s="25">
        <f t="shared" si="243"/>
        <v>8.851815437741214E-4</v>
      </c>
      <c r="AI271" s="25">
        <f t="shared" si="244"/>
        <v>1.8792927867930436E-4</v>
      </c>
      <c r="AJ271" s="25">
        <f t="shared" si="245"/>
        <v>2.1759309316679181E-3</v>
      </c>
      <c r="AK271" s="25">
        <f t="shared" si="246"/>
        <v>6.8985421896892865E-3</v>
      </c>
      <c r="AL271" s="25">
        <f t="shared" si="247"/>
        <v>7.1048028321087199E-3</v>
      </c>
      <c r="AM271" s="25">
        <f t="shared" si="248"/>
        <v>3.8313414913832781E-3</v>
      </c>
      <c r="AN271" s="25">
        <f t="shared" si="249"/>
        <v>0</v>
      </c>
      <c r="AO271" s="40">
        <f t="shared" si="250"/>
        <v>1.7031619239310007E-2</v>
      </c>
      <c r="AP271" s="40">
        <f t="shared" si="251"/>
        <v>6.2056912833691386E-2</v>
      </c>
      <c r="AQ271" s="25">
        <f t="shared" si="252"/>
        <v>5.9382373562911019E-4</v>
      </c>
      <c r="AR271" s="25">
        <f t="shared" ref="AR271:AR302" si="272">LN(N271/L271)</f>
        <v>3.9648340384686821E-4</v>
      </c>
      <c r="AS271" s="25">
        <f t="shared" si="257"/>
        <v>7.2950255935363825E-3</v>
      </c>
      <c r="AT271" s="28">
        <f t="shared" si="258"/>
        <v>0.98801811434680853</v>
      </c>
      <c r="AU271" s="28">
        <f t="shared" si="259"/>
        <v>0.85834074344931788</v>
      </c>
      <c r="AV271" s="40">
        <f t="shared" si="260"/>
        <v>0.93166073318579745</v>
      </c>
      <c r="AW271" s="25">
        <f t="shared" si="261"/>
        <v>7.2950255935363825E-3</v>
      </c>
      <c r="AX271" s="28">
        <f t="shared" si="262"/>
        <v>4.9981558100008747E-2</v>
      </c>
      <c r="AY271" s="25">
        <f t="shared" si="263"/>
        <v>7.0199719961794521E-3</v>
      </c>
      <c r="AZ271" s="25">
        <f t="shared" si="264"/>
        <v>3.2894881222203611E-3</v>
      </c>
      <c r="BA271" s="25">
        <f t="shared" si="254"/>
        <v>0.30735107731304484</v>
      </c>
      <c r="BB271" s="25">
        <f t="shared" si="270"/>
        <v>-3.3934225552854284E-4</v>
      </c>
      <c r="BC271" s="25">
        <f t="shared" si="255"/>
        <v>-1.0272773415896989E-3</v>
      </c>
      <c r="BD271" s="39">
        <f t="shared" si="266"/>
        <v>1</v>
      </c>
      <c r="BE271" t="str">
        <f t="shared" si="256"/>
        <v/>
      </c>
      <c r="BF271" t="str">
        <f t="shared" si="267"/>
        <v/>
      </c>
      <c r="BG271" t="str">
        <f t="shared" si="268"/>
        <v/>
      </c>
      <c r="BH271" t="str">
        <f t="shared" si="271"/>
        <v/>
      </c>
      <c r="BI271" t="str">
        <f t="shared" si="269"/>
        <v/>
      </c>
      <c r="BJ271" s="25" t="str">
        <f t="shared" si="265"/>
        <v/>
      </c>
    </row>
    <row r="272" spans="1:62">
      <c r="A272" s="1">
        <v>42906</v>
      </c>
      <c r="B272" s="41">
        <f t="shared" si="22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49"/>
        <v>3115.1957200000002</v>
      </c>
      <c r="T272" t="str">
        <f t="shared" si="229"/>
        <v>牛</v>
      </c>
      <c r="U272">
        <f t="shared" si="230"/>
        <v>3150.3107</v>
      </c>
      <c r="V272">
        <f t="shared" si="231"/>
        <v>3134.6134999999999</v>
      </c>
      <c r="W272" s="40">
        <f t="shared" si="232"/>
        <v>4.9952018959122171E-3</v>
      </c>
      <c r="X272">
        <f t="shared" si="233"/>
        <v>931</v>
      </c>
      <c r="Y272">
        <f t="shared" si="234"/>
        <v>1428</v>
      </c>
      <c r="Z272" s="25">
        <f t="shared" si="235"/>
        <v>4.9863744456156078E-3</v>
      </c>
      <c r="AA272" s="25">
        <f t="shared" si="236"/>
        <v>9.5387988486891841E-4</v>
      </c>
      <c r="AB272" s="25">
        <f t="shared" si="237"/>
        <v>-3.1821092548020204E-3</v>
      </c>
      <c r="AC272" s="25">
        <f t="shared" si="238"/>
        <v>1.8130926411104534E-3</v>
      </c>
      <c r="AD272" s="25">
        <f t="shared" si="239"/>
        <v>7.2781207701666235E-4</v>
      </c>
      <c r="AE272" s="25">
        <f t="shared" si="240"/>
        <v>-4.2673898188956092E-3</v>
      </c>
      <c r="AF272" s="25">
        <f t="shared" si="241"/>
        <v>-2.4542971777853058E-3</v>
      </c>
      <c r="AG272" s="25">
        <f t="shared" si="242"/>
        <v>-1.5004172929163619E-3</v>
      </c>
      <c r="AH272" s="25">
        <f t="shared" si="243"/>
        <v>6.0797544642161958E-4</v>
      </c>
      <c r="AI272" s="25">
        <f t="shared" si="244"/>
        <v>1.7050541588157134E-4</v>
      </c>
      <c r="AJ272" s="25">
        <f t="shared" si="245"/>
        <v>-8.9918993066408627E-4</v>
      </c>
      <c r="AK272" s="25">
        <f t="shared" si="246"/>
        <v>-5.6219405290368698E-4</v>
      </c>
      <c r="AL272" s="25">
        <f t="shared" si="247"/>
        <v>4.8035857844081287E-3</v>
      </c>
      <c r="AM272" s="25">
        <f t="shared" si="248"/>
        <v>4.05733088629966E-3</v>
      </c>
      <c r="AN272" s="25">
        <f t="shared" si="249"/>
        <v>0</v>
      </c>
      <c r="AO272" s="40">
        <f t="shared" si="250"/>
        <v>0.84817672970556746</v>
      </c>
      <c r="AP272" s="40">
        <f t="shared" si="251"/>
        <v>0.6493624350014916</v>
      </c>
      <c r="AQ272" s="25">
        <f t="shared" si="252"/>
        <v>-1.9758809088720882E-4</v>
      </c>
      <c r="AR272" s="25">
        <f t="shared" si="272"/>
        <v>-1.8921031248815732E-3</v>
      </c>
      <c r="AS272" s="25">
        <f t="shared" si="257"/>
        <v>-2.4542971777853058E-3</v>
      </c>
      <c r="AT272" s="28">
        <f t="shared" si="258"/>
        <v>0.73097737886266234</v>
      </c>
      <c r="AU272" s="28">
        <f t="shared" si="259"/>
        <v>0.44636691776523385</v>
      </c>
      <c r="AV272" s="40">
        <f t="shared" si="260"/>
        <v>0.36238947073364547</v>
      </c>
      <c r="AW272" s="25">
        <f t="shared" si="261"/>
        <v>-2.4542971777853058E-3</v>
      </c>
      <c r="AX272" s="28">
        <f t="shared" si="262"/>
        <v>-0.37888285808934019</v>
      </c>
      <c r="AY272" s="25">
        <f t="shared" si="263"/>
        <v>3.5135796544877172E-3</v>
      </c>
      <c r="AZ272" s="25">
        <f t="shared" si="264"/>
        <v>1.8130926411104534E-3</v>
      </c>
      <c r="BA272" s="25">
        <f t="shared" si="254"/>
        <v>0.93166073318579745</v>
      </c>
      <c r="BB272" s="25">
        <f t="shared" si="270"/>
        <v>3.9648340384686821E-4</v>
      </c>
      <c r="BC272" s="25">
        <f t="shared" si="255"/>
        <v>7.2950255935363825E-3</v>
      </c>
      <c r="BD272" s="39">
        <f t="shared" si="266"/>
        <v>0</v>
      </c>
      <c r="BE272">
        <f t="shared" si="256"/>
        <v>0</v>
      </c>
      <c r="BF272">
        <f t="shared" si="267"/>
        <v>0</v>
      </c>
      <c r="BG272" t="str">
        <f t="shared" si="268"/>
        <v/>
      </c>
      <c r="BH272" t="str">
        <f t="shared" si="271"/>
        <v/>
      </c>
      <c r="BI272" t="str">
        <f t="shared" si="269"/>
        <v/>
      </c>
      <c r="BJ272" s="25" t="str">
        <f t="shared" si="265"/>
        <v/>
      </c>
    </row>
    <row r="273" spans="1:62">
      <c r="A273" s="1">
        <v>42907</v>
      </c>
      <c r="B273" s="41">
        <f t="shared" si="22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49"/>
        <v>3117.6643899999995</v>
      </c>
      <c r="T273" t="str">
        <f t="shared" si="229"/>
        <v>牛</v>
      </c>
      <c r="U273">
        <f t="shared" si="230"/>
        <v>3157.0275000000001</v>
      </c>
      <c r="V273">
        <f t="shared" si="231"/>
        <v>3132.6172999999999</v>
      </c>
      <c r="W273" s="40">
        <f t="shared" si="232"/>
        <v>7.7620671230222921E-3</v>
      </c>
      <c r="X273">
        <f t="shared" si="233"/>
        <v>1459</v>
      </c>
      <c r="Y273">
        <f t="shared" si="234"/>
        <v>941</v>
      </c>
      <c r="Z273" s="25">
        <f t="shared" si="235"/>
        <v>7.7517649252247444E-3</v>
      </c>
      <c r="AA273" s="25">
        <f t="shared" si="236"/>
        <v>2.7615543701605019E-3</v>
      </c>
      <c r="AB273" s="25">
        <f t="shared" si="237"/>
        <v>-2.0584771029572734E-4</v>
      </c>
      <c r="AC273" s="25">
        <f t="shared" si="238"/>
        <v>7.5562194127265295E-3</v>
      </c>
      <c r="AD273" s="25">
        <f t="shared" si="239"/>
        <v>2.5503923298783129E-3</v>
      </c>
      <c r="AE273" s="25">
        <f t="shared" si="240"/>
        <v>-5.2116747931441028E-3</v>
      </c>
      <c r="AF273" s="25">
        <f t="shared" si="241"/>
        <v>2.3445446195826483E-3</v>
      </c>
      <c r="AG273" s="25">
        <f t="shared" si="242"/>
        <v>5.1060989897430773E-3</v>
      </c>
      <c r="AH273" s="25">
        <f t="shared" si="243"/>
        <v>-1.3632084975640484E-3</v>
      </c>
      <c r="AI273" s="25">
        <f t="shared" si="244"/>
        <v>-2.7330224895396509E-3</v>
      </c>
      <c r="AJ273" s="25">
        <f t="shared" si="245"/>
        <v>-4.9410442149883937E-3</v>
      </c>
      <c r="AK273" s="25">
        <f t="shared" si="246"/>
        <v>-1.3585975700889667E-3</v>
      </c>
      <c r="AL273" s="25">
        <f t="shared" si="247"/>
        <v>6.8837353966713991E-3</v>
      </c>
      <c r="AM273" s="25">
        <f t="shared" si="248"/>
        <v>6.8959145342254542E-3</v>
      </c>
      <c r="AN273" s="25">
        <f t="shared" si="249"/>
        <v>0</v>
      </c>
      <c r="AO273" s="40">
        <f t="shared" si="250"/>
        <v>0.75646648335144195</v>
      </c>
      <c r="AP273" s="40">
        <f t="shared" si="251"/>
        <v>0.35514014372531555</v>
      </c>
      <c r="AQ273" s="25">
        <f t="shared" si="252"/>
        <v>-1.2656227523939868E-3</v>
      </c>
      <c r="AR273" s="25">
        <f t="shared" si="272"/>
        <v>3.7031421896714062E-3</v>
      </c>
      <c r="AS273" s="25">
        <f t="shared" si="257"/>
        <v>2.3445446195826483E-3</v>
      </c>
      <c r="AT273" s="28">
        <f t="shared" si="258"/>
        <v>0.55888809298241271</v>
      </c>
      <c r="AU273" s="28">
        <f t="shared" si="259"/>
        <v>0.97004936462063296</v>
      </c>
      <c r="AV273" s="40">
        <f t="shared" si="260"/>
        <v>0.97337998049994945</v>
      </c>
      <c r="AW273" s="25">
        <f t="shared" si="261"/>
        <v>2.3445446195826483E-3</v>
      </c>
      <c r="AX273" s="28">
        <f t="shared" si="262"/>
        <v>0.47795183980467365</v>
      </c>
      <c r="AY273" s="25">
        <f t="shared" si="263"/>
        <v>3.8530772230551381E-3</v>
      </c>
      <c r="AZ273" s="25">
        <f t="shared" si="264"/>
        <v>6.6900668239296716E-3</v>
      </c>
      <c r="BA273" s="25">
        <f t="shared" si="254"/>
        <v>0.36238947073364547</v>
      </c>
      <c r="BB273" s="25">
        <f t="shared" si="270"/>
        <v>-1.8921031248815732E-3</v>
      </c>
      <c r="BC273" s="25">
        <f t="shared" si="255"/>
        <v>-2.4542971777853058E-3</v>
      </c>
      <c r="BD273" s="39">
        <f t="shared" si="266"/>
        <v>1</v>
      </c>
      <c r="BE273" t="str">
        <f t="shared" si="256"/>
        <v/>
      </c>
      <c r="BF273" t="str">
        <f t="shared" si="267"/>
        <v/>
      </c>
      <c r="BG273">
        <f t="shared" si="268"/>
        <v>0.5</v>
      </c>
      <c r="BH273" t="str">
        <f t="shared" si="271"/>
        <v/>
      </c>
      <c r="BI273" t="str">
        <f t="shared" si="269"/>
        <v/>
      </c>
      <c r="BJ273" s="25">
        <f t="shared" si="265"/>
        <v>1.8515710948357031E-3</v>
      </c>
    </row>
    <row r="274" spans="1:62">
      <c r="A274" s="1">
        <v>42908</v>
      </c>
      <c r="B274" s="41">
        <f t="shared" si="22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49"/>
        <v>3121.6871249999995</v>
      </c>
      <c r="T274" t="str">
        <f t="shared" si="229"/>
        <v>牛</v>
      </c>
      <c r="U274">
        <f t="shared" si="230"/>
        <v>3186.9081000000001</v>
      </c>
      <c r="V274">
        <f t="shared" si="231"/>
        <v>3146.6954000000001</v>
      </c>
      <c r="W274" s="40">
        <f t="shared" si="232"/>
        <v>1.2698376320068899E-2</v>
      </c>
      <c r="X274">
        <f t="shared" si="233"/>
        <v>1325</v>
      </c>
      <c r="Y274">
        <f t="shared" si="234"/>
        <v>1451</v>
      </c>
      <c r="Z274" s="25">
        <f t="shared" si="235"/>
        <v>1.2756855246918841E-2</v>
      </c>
      <c r="AA274" s="25">
        <f t="shared" si="236"/>
        <v>-1.3110000370082102E-3</v>
      </c>
      <c r="AB274" s="25">
        <f t="shared" si="237"/>
        <v>-1.2561893236601574E-2</v>
      </c>
      <c r="AC274" s="25">
        <f t="shared" si="238"/>
        <v>1.3648308346718961E-4</v>
      </c>
      <c r="AD274" s="25">
        <f t="shared" si="239"/>
        <v>1.0937126531604571E-2</v>
      </c>
      <c r="AE274" s="25">
        <f t="shared" si="240"/>
        <v>-1.7612497884643013E-3</v>
      </c>
      <c r="AF274" s="25">
        <f t="shared" si="241"/>
        <v>-1.6247667049969967E-3</v>
      </c>
      <c r="AG274" s="25">
        <f t="shared" si="242"/>
        <v>-2.9357667420052947E-3</v>
      </c>
      <c r="AH274" s="25">
        <f t="shared" si="243"/>
        <v>-3.5181923461630563E-5</v>
      </c>
      <c r="AI274" s="25">
        <f t="shared" si="244"/>
        <v>1.0876494782855184E-3</v>
      </c>
      <c r="AJ274" s="25">
        <f t="shared" si="245"/>
        <v>3.0928807136368424E-3</v>
      </c>
      <c r="AK274" s="25">
        <f t="shared" si="246"/>
        <v>8.7985073554222616E-3</v>
      </c>
      <c r="AL274" s="25">
        <f t="shared" si="247"/>
        <v>9.4341246127687597E-3</v>
      </c>
      <c r="AM274" s="25">
        <f t="shared" si="248"/>
        <v>1.2698376320068899E-2</v>
      </c>
      <c r="AN274" s="25">
        <f t="shared" si="249"/>
        <v>0</v>
      </c>
      <c r="AO274" s="40">
        <f t="shared" si="250"/>
        <v>4.4397123227129499E-2</v>
      </c>
      <c r="AP274" s="40">
        <f t="shared" si="251"/>
        <v>0.18285521046780964</v>
      </c>
      <c r="AQ274" s="25">
        <f t="shared" si="252"/>
        <v>1.4036310171426202E-4</v>
      </c>
      <c r="AR274" s="25">
        <f t="shared" si="272"/>
        <v>-1.0423274060419308E-2</v>
      </c>
      <c r="AS274" s="25">
        <f t="shared" si="257"/>
        <v>-1.6247667049969967E-3</v>
      </c>
      <c r="AT274" s="28">
        <f t="shared" si="258"/>
        <v>0.97711840572140651</v>
      </c>
      <c r="AU274" s="28">
        <f t="shared" si="259"/>
        <v>1.0680705349298455E-2</v>
      </c>
      <c r="AV274" s="40">
        <f t="shared" si="260"/>
        <v>1.0680705349298455E-2</v>
      </c>
      <c r="AW274" s="25">
        <f t="shared" si="261"/>
        <v>-1.6247667049969967E-3</v>
      </c>
      <c r="AX274" s="28">
        <f t="shared" si="262"/>
        <v>-0.82001208573411211</v>
      </c>
      <c r="AY274" s="25">
        <f t="shared" si="263"/>
        <v>9.2192487841678619E-3</v>
      </c>
      <c r="AZ274" s="25">
        <f t="shared" si="264"/>
        <v>1.3648308346718961E-4</v>
      </c>
      <c r="BA274" s="25">
        <f t="shared" si="254"/>
        <v>0.97337998049994945</v>
      </c>
      <c r="BB274" s="25">
        <f t="shared" si="270"/>
        <v>3.7031421896714062E-3</v>
      </c>
      <c r="BC274" s="25">
        <f t="shared" si="255"/>
        <v>2.3445446195826483E-3</v>
      </c>
      <c r="BD274" s="39">
        <f t="shared" si="266"/>
        <v>0</v>
      </c>
      <c r="BE274" t="str">
        <f t="shared" si="256"/>
        <v/>
      </c>
      <c r="BF274" t="str">
        <f t="shared" si="267"/>
        <v/>
      </c>
      <c r="BG274" t="str">
        <f t="shared" si="268"/>
        <v/>
      </c>
      <c r="BH274">
        <f t="shared" si="271"/>
        <v>0</v>
      </c>
      <c r="BI274" t="str">
        <f t="shared" si="269"/>
        <v/>
      </c>
      <c r="BJ274" s="25" t="str">
        <f t="shared" si="265"/>
        <v/>
      </c>
    </row>
    <row r="275" spans="1:62">
      <c r="A275" s="1">
        <v>42909</v>
      </c>
      <c r="B275" s="41">
        <f t="shared" si="22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49"/>
        <v>3125.9571599999999</v>
      </c>
      <c r="T275" t="str">
        <f t="shared" si="229"/>
        <v>牛</v>
      </c>
      <c r="U275">
        <f t="shared" si="230"/>
        <v>3157.7388000000001</v>
      </c>
      <c r="V275">
        <f t="shared" si="231"/>
        <v>3118.2143000000001</v>
      </c>
      <c r="W275" s="40">
        <f t="shared" si="232"/>
        <v>1.2595703607538731E-2</v>
      </c>
      <c r="X275">
        <f t="shared" si="233"/>
        <v>1500</v>
      </c>
      <c r="Y275">
        <f t="shared" si="234"/>
        <v>1301</v>
      </c>
      <c r="Z275" s="25">
        <f t="shared" si="235"/>
        <v>1.2593660661344897E-2</v>
      </c>
      <c r="AA275" s="25">
        <f t="shared" si="236"/>
        <v>-2.7621383264149575E-3</v>
      </c>
      <c r="AB275" s="25">
        <f t="shared" si="237"/>
        <v>-9.8176333514598957E-5</v>
      </c>
      <c r="AC275" s="25">
        <f t="shared" si="238"/>
        <v>1.2497527274024348E-2</v>
      </c>
      <c r="AD275" s="25">
        <f t="shared" si="239"/>
        <v>6.1290342758343599E-3</v>
      </c>
      <c r="AE275" s="25">
        <f t="shared" si="240"/>
        <v>-6.4666693317045054E-3</v>
      </c>
      <c r="AF275" s="25">
        <f t="shared" si="241"/>
        <v>6.0308579423197567E-3</v>
      </c>
      <c r="AG275" s="25">
        <f t="shared" si="242"/>
        <v>3.2687196159048265E-3</v>
      </c>
      <c r="AH275" s="25">
        <f t="shared" si="243"/>
        <v>1.3397664239979412E-3</v>
      </c>
      <c r="AI275" s="25">
        <f t="shared" si="244"/>
        <v>5.5040792942325628E-4</v>
      </c>
      <c r="AJ275" s="25">
        <f t="shared" si="245"/>
        <v>-1.6148402024474639E-3</v>
      </c>
      <c r="AK275" s="25">
        <f t="shared" si="246"/>
        <v>-4.540274970759677E-3</v>
      </c>
      <c r="AL275" s="25">
        <f t="shared" si="247"/>
        <v>8.7670908036409298E-3</v>
      </c>
      <c r="AM275" s="25">
        <f t="shared" si="248"/>
        <v>1.2595703607538731E-2</v>
      </c>
      <c r="AN275" s="25">
        <f t="shared" si="249"/>
        <v>0</v>
      </c>
      <c r="AO275" s="40">
        <f t="shared" si="250"/>
        <v>0.52010178117048766</v>
      </c>
      <c r="AP275" s="40">
        <f t="shared" si="251"/>
        <v>0.83565249000362873</v>
      </c>
      <c r="AQ275" s="25">
        <f t="shared" si="252"/>
        <v>-1.5032047803583586E-4</v>
      </c>
      <c r="AR275" s="25">
        <f t="shared" si="272"/>
        <v>1.0571132913079427E-2</v>
      </c>
      <c r="AS275" s="25">
        <f t="shared" si="257"/>
        <v>6.0308579423197567E-3</v>
      </c>
      <c r="AT275" s="28">
        <f t="shared" si="258"/>
        <v>3.3042529988983283E-3</v>
      </c>
      <c r="AU275" s="28">
        <f t="shared" si="259"/>
        <v>0.99215676352642168</v>
      </c>
      <c r="AV275" s="40">
        <f t="shared" si="260"/>
        <v>0.99215676352642168</v>
      </c>
      <c r="AW275" s="25">
        <f t="shared" si="261"/>
        <v>6.0308579423197567E-3</v>
      </c>
      <c r="AX275" s="28">
        <f t="shared" si="262"/>
        <v>0.84003086693064521</v>
      </c>
      <c r="AY275" s="25">
        <f t="shared" si="263"/>
        <v>2.9095620261288855E-5</v>
      </c>
      <c r="AZ275" s="25">
        <f t="shared" si="264"/>
        <v>1.2497527274024348E-2</v>
      </c>
      <c r="BA275" s="25">
        <f t="shared" si="254"/>
        <v>1.0680705349298455E-2</v>
      </c>
      <c r="BB275" s="25">
        <f t="shared" si="270"/>
        <v>-1.0423274060419308E-2</v>
      </c>
      <c r="BC275" s="25">
        <f t="shared" si="255"/>
        <v>-1.6247667049969967E-3</v>
      </c>
      <c r="BD275" s="39">
        <f t="shared" si="266"/>
        <v>1</v>
      </c>
      <c r="BE275" t="str">
        <f t="shared" si="256"/>
        <v/>
      </c>
      <c r="BF275" t="str">
        <f t="shared" si="267"/>
        <v/>
      </c>
      <c r="BG275" t="str">
        <f t="shared" si="268"/>
        <v/>
      </c>
      <c r="BH275" t="str">
        <f t="shared" si="271"/>
        <v/>
      </c>
      <c r="BI275">
        <f t="shared" si="269"/>
        <v>1</v>
      </c>
      <c r="BJ275" s="25">
        <f t="shared" si="265"/>
        <v>1.0571132913079427E-2</v>
      </c>
    </row>
    <row r="276" spans="1:62">
      <c r="A276" s="1">
        <v>42912</v>
      </c>
      <c r="B276" s="41">
        <f t="shared" si="22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49"/>
        <v>3130.6390799999999</v>
      </c>
      <c r="T276" t="str">
        <f t="shared" si="229"/>
        <v>牛</v>
      </c>
      <c r="U276">
        <f t="shared" si="230"/>
        <v>3187.7836000000002</v>
      </c>
      <c r="V276">
        <f t="shared" si="231"/>
        <v>3157.0021999999999</v>
      </c>
      <c r="W276" s="40">
        <f t="shared" si="232"/>
        <v>9.7029726360185094E-3</v>
      </c>
      <c r="X276">
        <f t="shared" si="233"/>
        <v>1448</v>
      </c>
      <c r="Y276">
        <f t="shared" si="234"/>
        <v>930</v>
      </c>
      <c r="Z276" s="25">
        <f t="shared" si="235"/>
        <v>9.7501990971055712E-3</v>
      </c>
      <c r="AA276" s="25">
        <f t="shared" si="236"/>
        <v>-1.3511906319012276E-4</v>
      </c>
      <c r="AB276" s="25">
        <f t="shared" si="237"/>
        <v>-5.4504120395325014E-4</v>
      </c>
      <c r="AC276" s="25">
        <f t="shared" si="238"/>
        <v>9.1579314320651573E-3</v>
      </c>
      <c r="AD276" s="25">
        <f t="shared" si="239"/>
        <v>9.7029726360185094E-3</v>
      </c>
      <c r="AE276" s="25">
        <f t="shared" si="240"/>
        <v>0</v>
      </c>
      <c r="AF276" s="25">
        <f t="shared" si="241"/>
        <v>9.1579314320651573E-3</v>
      </c>
      <c r="AG276" s="25">
        <f t="shared" si="242"/>
        <v>9.0228123688749599E-3</v>
      </c>
      <c r="AH276" s="25">
        <f t="shared" si="243"/>
        <v>9.5370975616494301E-4</v>
      </c>
      <c r="AI276" s="25">
        <f t="shared" si="244"/>
        <v>3.5235576165112887E-3</v>
      </c>
      <c r="AJ276" s="25">
        <f t="shared" si="245"/>
        <v>5.2794163065264139E-3</v>
      </c>
      <c r="AK276" s="25">
        <f t="shared" si="246"/>
        <v>6.6748182788407854E-3</v>
      </c>
      <c r="AL276" s="25">
        <f t="shared" si="247"/>
        <v>8.2338834889716037E-3</v>
      </c>
      <c r="AM276" s="25">
        <f t="shared" si="248"/>
        <v>4.2189282836052801E-3</v>
      </c>
      <c r="AN276" s="25">
        <f t="shared" si="249"/>
        <v>0</v>
      </c>
      <c r="AO276" s="40">
        <f t="shared" si="250"/>
        <v>0</v>
      </c>
      <c r="AP276" s="40">
        <f t="shared" si="251"/>
        <v>1.634376304992519E-2</v>
      </c>
      <c r="AQ276" s="25">
        <f t="shared" si="252"/>
        <v>1.064331284964715E-3</v>
      </c>
      <c r="AR276" s="25">
        <f t="shared" si="272"/>
        <v>2.4831131532242856E-3</v>
      </c>
      <c r="AS276" s="25">
        <f t="shared" si="257"/>
        <v>9.1579314320651573E-3</v>
      </c>
      <c r="AT276" s="28">
        <f t="shared" si="258"/>
        <v>0.81002003700908942</v>
      </c>
      <c r="AU276" s="28">
        <f t="shared" si="259"/>
        <v>0.87057306995908823</v>
      </c>
      <c r="AV276" s="40">
        <f t="shared" si="260"/>
        <v>0.94356981813692475</v>
      </c>
      <c r="AW276" s="25">
        <f t="shared" si="261"/>
        <v>9.1579314320651573E-3</v>
      </c>
      <c r="AX276" s="28">
        <f t="shared" si="262"/>
        <v>0.25669722624701491</v>
      </c>
      <c r="AY276" s="25">
        <f t="shared" si="263"/>
        <v>6.6748182788407854E-3</v>
      </c>
      <c r="AZ276" s="25">
        <f t="shared" si="264"/>
        <v>3.6738870796521302E-3</v>
      </c>
      <c r="BA276" s="25">
        <f t="shared" si="254"/>
        <v>0.99215676352642168</v>
      </c>
      <c r="BB276" s="25">
        <f t="shared" si="270"/>
        <v>1.0571132913079427E-2</v>
      </c>
      <c r="BC276" s="25">
        <f t="shared" si="255"/>
        <v>6.0308579423197567E-3</v>
      </c>
      <c r="BD276" s="39">
        <f t="shared" si="266"/>
        <v>0</v>
      </c>
      <c r="BE276" t="str">
        <f t="shared" si="256"/>
        <v/>
      </c>
      <c r="BF276" t="str">
        <f t="shared" si="267"/>
        <v/>
      </c>
      <c r="BG276" t="str">
        <f t="shared" si="268"/>
        <v/>
      </c>
      <c r="BH276" t="str">
        <f t="shared" si="271"/>
        <v/>
      </c>
      <c r="BI276" t="str">
        <f t="shared" si="269"/>
        <v/>
      </c>
      <c r="BJ276" s="25" t="str">
        <f t="shared" si="265"/>
        <v/>
      </c>
    </row>
    <row r="277" spans="1:62">
      <c r="A277" s="1">
        <v>42913</v>
      </c>
      <c r="B277" s="41">
        <f t="shared" si="22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49"/>
        <v>3134.5477600000004</v>
      </c>
      <c r="T277" t="str">
        <f t="shared" si="229"/>
        <v>牛</v>
      </c>
      <c r="U277">
        <f t="shared" si="230"/>
        <v>3193.4319</v>
      </c>
      <c r="V277">
        <f t="shared" si="231"/>
        <v>3172.6689999999999</v>
      </c>
      <c r="W277" s="40">
        <f t="shared" si="232"/>
        <v>6.5229797474490089E-3</v>
      </c>
      <c r="X277">
        <f t="shared" si="233"/>
        <v>1438</v>
      </c>
      <c r="Y277">
        <f t="shared" si="234"/>
        <v>1329</v>
      </c>
      <c r="Z277" s="25">
        <f t="shared" si="235"/>
        <v>6.522199805379162E-3</v>
      </c>
      <c r="AA277" s="25">
        <f t="shared" si="236"/>
        <v>-8.2481011248298109E-4</v>
      </c>
      <c r="AB277" s="25">
        <f t="shared" si="237"/>
        <v>-6.0053753859710718E-4</v>
      </c>
      <c r="AC277" s="25">
        <f t="shared" si="238"/>
        <v>5.9224422088520658E-3</v>
      </c>
      <c r="AD277" s="25">
        <f t="shared" si="239"/>
        <v>3.1401414673057557E-3</v>
      </c>
      <c r="AE277" s="25">
        <f t="shared" si="240"/>
        <v>-3.3828382801432419E-3</v>
      </c>
      <c r="AF277" s="25">
        <f t="shared" si="241"/>
        <v>2.539603928708702E-3</v>
      </c>
      <c r="AG277" s="25">
        <f t="shared" si="242"/>
        <v>1.7147938162258188E-3</v>
      </c>
      <c r="AH277" s="25">
        <f t="shared" si="243"/>
        <v>-4.0920348974591713E-4</v>
      </c>
      <c r="AI277" s="25">
        <f t="shared" si="244"/>
        <v>8.908772712331839E-4</v>
      </c>
      <c r="AJ277" s="25">
        <f t="shared" si="245"/>
        <v>-5.1838204005935878E-4</v>
      </c>
      <c r="AK277" s="25">
        <f t="shared" si="246"/>
        <v>-2.3863979202432003E-4</v>
      </c>
      <c r="AL277" s="25">
        <f t="shared" si="247"/>
        <v>2.9449337421283183E-3</v>
      </c>
      <c r="AM277" s="25">
        <f t="shared" si="248"/>
        <v>6.5229797474490089E-3</v>
      </c>
      <c r="AN277" s="25">
        <f t="shared" si="249"/>
        <v>0</v>
      </c>
      <c r="AO277" s="40">
        <f t="shared" si="250"/>
        <v>0.5816466973230896</v>
      </c>
      <c r="AP277" s="40">
        <f t="shared" si="251"/>
        <v>0.86190745462887186</v>
      </c>
      <c r="AQ277" s="25">
        <f t="shared" si="252"/>
        <v>-1.9560632809722551E-3</v>
      </c>
      <c r="AR277" s="25">
        <f t="shared" si="272"/>
        <v>2.7782437207331413E-3</v>
      </c>
      <c r="AS277" s="25">
        <f t="shared" si="257"/>
        <v>2.539603928708702E-3</v>
      </c>
      <c r="AT277" s="28">
        <f t="shared" si="258"/>
        <v>0.5006028145571535</v>
      </c>
      <c r="AU277" s="28">
        <f t="shared" si="259"/>
        <v>0.90766222444842237</v>
      </c>
      <c r="AV277" s="40">
        <f t="shared" si="260"/>
        <v>0.90766222444842237</v>
      </c>
      <c r="AW277" s="25">
        <f t="shared" si="261"/>
        <v>2.539603928708702E-3</v>
      </c>
      <c r="AX277" s="28">
        <f t="shared" si="262"/>
        <v>0.42645776842350047</v>
      </c>
      <c r="AY277" s="25">
        <f t="shared" si="263"/>
        <v>1.4753261960865343E-3</v>
      </c>
      <c r="AZ277" s="25">
        <f t="shared" si="264"/>
        <v>5.9224422088520658E-3</v>
      </c>
      <c r="BA277" s="25">
        <f t="shared" si="254"/>
        <v>0.94356981813692475</v>
      </c>
      <c r="BB277" s="25">
        <f t="shared" si="270"/>
        <v>2.4831131532242856E-3</v>
      </c>
      <c r="BC277" s="25">
        <f t="shared" si="255"/>
        <v>9.1579314320651573E-3</v>
      </c>
      <c r="BD277" s="39">
        <f t="shared" si="266"/>
        <v>0</v>
      </c>
      <c r="BE277">
        <f t="shared" si="256"/>
        <v>0</v>
      </c>
      <c r="BF277">
        <f t="shared" si="267"/>
        <v>0</v>
      </c>
      <c r="BG277" t="str">
        <f t="shared" si="268"/>
        <v/>
      </c>
      <c r="BH277" t="str">
        <f t="shared" si="271"/>
        <v/>
      </c>
      <c r="BI277" t="str">
        <f t="shared" si="269"/>
        <v/>
      </c>
      <c r="BJ277" s="25" t="str">
        <f t="shared" si="265"/>
        <v/>
      </c>
    </row>
    <row r="278" spans="1:62">
      <c r="A278" s="1">
        <v>42914</v>
      </c>
      <c r="B278" s="41">
        <f t="shared" si="22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49"/>
        <v>3138.6209950000002</v>
      </c>
      <c r="T278" t="str">
        <f t="shared" si="229"/>
        <v>牛</v>
      </c>
      <c r="U278">
        <f t="shared" si="230"/>
        <v>3193.4340000000002</v>
      </c>
      <c r="V278">
        <f t="shared" si="231"/>
        <v>3171.1100999999999</v>
      </c>
      <c r="W278" s="40">
        <f t="shared" si="232"/>
        <v>7.0151109644548239E-3</v>
      </c>
      <c r="X278">
        <f t="shared" si="233"/>
        <v>1300</v>
      </c>
      <c r="Y278">
        <f t="shared" si="234"/>
        <v>1450</v>
      </c>
      <c r="Z278" s="25">
        <f t="shared" si="235"/>
        <v>7.0120824841202883E-3</v>
      </c>
      <c r="AA278" s="25">
        <f t="shared" si="236"/>
        <v>-2.4725085257427263E-3</v>
      </c>
      <c r="AB278" s="25">
        <f t="shared" si="237"/>
        <v>-6.1346714746234616E-3</v>
      </c>
      <c r="AC278" s="25">
        <f t="shared" si="238"/>
        <v>8.8043948983142402E-4</v>
      </c>
      <c r="AD278" s="25">
        <f t="shared" si="239"/>
        <v>3.0737036638675873E-3</v>
      </c>
      <c r="AE278" s="25">
        <f t="shared" si="240"/>
        <v>-3.9414073005872175E-3</v>
      </c>
      <c r="AF278" s="25">
        <f t="shared" si="241"/>
        <v>-3.0609678107557858E-3</v>
      </c>
      <c r="AG278" s="25">
        <f t="shared" si="242"/>
        <v>-5.533476336498493E-3</v>
      </c>
      <c r="AH278" s="25">
        <f t="shared" si="243"/>
        <v>-1.4534528769510812E-3</v>
      </c>
      <c r="AI278" s="25">
        <f t="shared" si="244"/>
        <v>-1.9928228711520927E-3</v>
      </c>
      <c r="AJ278" s="25">
        <f t="shared" si="245"/>
        <v>-9.2188666851420386E-4</v>
      </c>
      <c r="AK278" s="25">
        <f t="shared" si="246"/>
        <v>2.8805073763247093E-3</v>
      </c>
      <c r="AL278" s="25">
        <f t="shared" si="247"/>
        <v>5.8262609228411219E-3</v>
      </c>
      <c r="AM278" s="25">
        <f t="shared" si="248"/>
        <v>7.0151109644548239E-3</v>
      </c>
      <c r="AN278" s="25">
        <f t="shared" si="249"/>
        <v>0</v>
      </c>
      <c r="AO278" s="40">
        <f t="shared" si="250"/>
        <v>0.50487111887471869</v>
      </c>
      <c r="AP278" s="40">
        <f t="shared" si="251"/>
        <v>0.92978256533014148</v>
      </c>
      <c r="AQ278" s="25">
        <f t="shared" si="252"/>
        <v>-1.1327449970522842E-3</v>
      </c>
      <c r="AR278" s="25">
        <f t="shared" si="272"/>
        <v>-5.9414751870804439E-3</v>
      </c>
      <c r="AS278" s="25">
        <f t="shared" si="257"/>
        <v>-3.0609678107557858E-3</v>
      </c>
      <c r="AT278" s="28">
        <f t="shared" si="258"/>
        <v>1</v>
      </c>
      <c r="AU278" s="28">
        <f t="shared" si="259"/>
        <v>0.12512150654679646</v>
      </c>
      <c r="AV278" s="40">
        <f t="shared" si="260"/>
        <v>0.12512150654679646</v>
      </c>
      <c r="AW278" s="25">
        <f t="shared" si="261"/>
        <v>-3.0609678107557858E-3</v>
      </c>
      <c r="AX278" s="28">
        <f t="shared" si="262"/>
        <v>-0.84724443309636721</v>
      </c>
      <c r="AY278" s="25">
        <f t="shared" si="263"/>
        <v>5.8262609228411219E-3</v>
      </c>
      <c r="AZ278" s="25">
        <f t="shared" si="264"/>
        <v>8.8043948983142402E-4</v>
      </c>
      <c r="BA278" s="25">
        <f t="shared" si="254"/>
        <v>0.90766222444842237</v>
      </c>
      <c r="BB278" s="25">
        <f t="shared" si="270"/>
        <v>2.7782437207331413E-3</v>
      </c>
      <c r="BC278" s="25">
        <f t="shared" si="255"/>
        <v>2.539603928708702E-3</v>
      </c>
      <c r="BD278" s="39">
        <f t="shared" si="266"/>
        <v>0</v>
      </c>
      <c r="BE278" t="str">
        <f t="shared" si="256"/>
        <v/>
      </c>
      <c r="BF278" t="str">
        <f t="shared" si="267"/>
        <v/>
      </c>
      <c r="BG278">
        <f t="shared" si="268"/>
        <v>0</v>
      </c>
      <c r="BH278" t="str">
        <f t="shared" si="271"/>
        <v/>
      </c>
      <c r="BI278" t="str">
        <f t="shared" si="269"/>
        <v/>
      </c>
      <c r="BJ278" s="25" t="str">
        <f t="shared" si="265"/>
        <v/>
      </c>
    </row>
    <row r="279" spans="1:62">
      <c r="A279" s="1">
        <v>42915</v>
      </c>
      <c r="B279" s="41">
        <f t="shared" si="22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49"/>
        <v>3141.4576600000005</v>
      </c>
      <c r="T279" t="str">
        <f t="shared" si="229"/>
        <v>牛</v>
      </c>
      <c r="U279">
        <f t="shared" si="230"/>
        <v>3188.6649000000002</v>
      </c>
      <c r="V279">
        <f t="shared" si="231"/>
        <v>3174.3901000000001</v>
      </c>
      <c r="W279" s="40">
        <f t="shared" si="232"/>
        <v>4.4867831403072149E-3</v>
      </c>
      <c r="X279">
        <f t="shared" si="233"/>
        <v>1434</v>
      </c>
      <c r="Y279">
        <f t="shared" si="234"/>
        <v>942</v>
      </c>
      <c r="Z279" s="25">
        <f t="shared" si="235"/>
        <v>4.4960267637499133E-3</v>
      </c>
      <c r="AA279" s="25">
        <f t="shared" si="236"/>
        <v>3.3952421951607249E-4</v>
      </c>
      <c r="AB279" s="25">
        <f t="shared" si="237"/>
        <v>-2.4031752892338435E-4</v>
      </c>
      <c r="AC279" s="25">
        <f t="shared" si="238"/>
        <v>4.2464656113837913E-3</v>
      </c>
      <c r="AD279" s="25">
        <f t="shared" si="239"/>
        <v>4.3006229732323363E-3</v>
      </c>
      <c r="AE279" s="25">
        <f t="shared" si="240"/>
        <v>-1.8616016707505211E-4</v>
      </c>
      <c r="AF279" s="25">
        <f t="shared" si="241"/>
        <v>4.0603054443087922E-3</v>
      </c>
      <c r="AG279" s="25">
        <f t="shared" si="242"/>
        <v>4.3998296638248311E-3</v>
      </c>
      <c r="AH279" s="25">
        <f t="shared" si="243"/>
        <v>1.0870689442770867E-3</v>
      </c>
      <c r="AI279" s="25">
        <f t="shared" si="244"/>
        <v>1.1855402512492865E-3</v>
      </c>
      <c r="AJ279" s="25">
        <f t="shared" si="245"/>
        <v>-1.2788288545229314E-5</v>
      </c>
      <c r="AK279" s="25">
        <f t="shared" si="246"/>
        <v>2.5870283791179869E-3</v>
      </c>
      <c r="AL279" s="25">
        <f t="shared" si="247"/>
        <v>4.1409046156876614E-3</v>
      </c>
      <c r="AM279" s="25">
        <f t="shared" si="248"/>
        <v>3.7194026268665709E-3</v>
      </c>
      <c r="AN279" s="25">
        <f t="shared" si="249"/>
        <v>0</v>
      </c>
      <c r="AO279" s="40">
        <f t="shared" si="250"/>
        <v>4.4867560981157496E-2</v>
      </c>
      <c r="AP279" s="40">
        <f t="shared" si="251"/>
        <v>-3.6956901329335386E-2</v>
      </c>
      <c r="AQ279" s="25">
        <f t="shared" si="252"/>
        <v>-8.5126550341710718E-4</v>
      </c>
      <c r="AR279" s="25">
        <f t="shared" si="272"/>
        <v>1.4732770651907851E-3</v>
      </c>
      <c r="AS279" s="25">
        <f t="shared" si="257"/>
        <v>4.0603054443087922E-3</v>
      </c>
      <c r="AT279" s="28">
        <f t="shared" si="258"/>
        <v>0.66924787998877222</v>
      </c>
      <c r="AU279" s="28">
        <f t="shared" si="259"/>
        <v>0.93527568234230507</v>
      </c>
      <c r="AV279" s="40">
        <f t="shared" si="260"/>
        <v>0.94632499229411138</v>
      </c>
      <c r="AW279" s="25">
        <f t="shared" si="261"/>
        <v>4.0603054443087922E-3</v>
      </c>
      <c r="AX279" s="28">
        <f t="shared" si="262"/>
        <v>0.32877518424076796</v>
      </c>
      <c r="AY279" s="25">
        <f t="shared" si="263"/>
        <v>2.7731885461929327E-3</v>
      </c>
      <c r="AZ279" s="25">
        <f t="shared" si="264"/>
        <v>3.4790850979431937E-3</v>
      </c>
      <c r="BA279" s="25">
        <f t="shared" si="254"/>
        <v>0.12512150654679646</v>
      </c>
      <c r="BB279" s="25">
        <f t="shared" si="270"/>
        <v>-5.9414751870804439E-3</v>
      </c>
      <c r="BC279" s="25">
        <f t="shared" si="255"/>
        <v>-3.0609678107557858E-3</v>
      </c>
      <c r="BD279" s="39">
        <f t="shared" si="266"/>
        <v>1</v>
      </c>
      <c r="BE279" t="str">
        <f t="shared" si="256"/>
        <v/>
      </c>
      <c r="BF279" t="str">
        <f t="shared" si="267"/>
        <v/>
      </c>
      <c r="BG279" t="str">
        <f t="shared" si="268"/>
        <v/>
      </c>
      <c r="BH279">
        <f t="shared" si="271"/>
        <v>0</v>
      </c>
      <c r="BI279" t="str">
        <f t="shared" si="269"/>
        <v/>
      </c>
      <c r="BJ279" s="25" t="str">
        <f t="shared" si="265"/>
        <v/>
      </c>
    </row>
    <row r="280" spans="1:62">
      <c r="A280" s="1">
        <v>42916</v>
      </c>
      <c r="B280" s="41">
        <f t="shared" si="22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49"/>
        <v>3145.7676799999999</v>
      </c>
      <c r="T280" t="str">
        <f t="shared" si="229"/>
        <v>牛</v>
      </c>
      <c r="U280">
        <f t="shared" si="230"/>
        <v>3193.0587</v>
      </c>
      <c r="V280">
        <f t="shared" si="231"/>
        <v>3171.6046999999999</v>
      </c>
      <c r="W280" s="40">
        <f t="shared" si="232"/>
        <v>6.7416232116972903E-3</v>
      </c>
      <c r="X280">
        <f t="shared" si="233"/>
        <v>1445</v>
      </c>
      <c r="Y280">
        <f t="shared" si="234"/>
        <v>1059</v>
      </c>
      <c r="Z280" s="25">
        <f t="shared" si="235"/>
        <v>6.7530218702660516E-3</v>
      </c>
      <c r="AA280" s="25">
        <f t="shared" si="236"/>
        <v>-3.4409660275925283E-3</v>
      </c>
      <c r="AB280" s="25">
        <f t="shared" si="237"/>
        <v>-6.2489402495661357E-4</v>
      </c>
      <c r="AC280" s="25">
        <f t="shared" si="238"/>
        <v>6.1167291867406824E-3</v>
      </c>
      <c r="AD280" s="25">
        <f t="shared" si="239"/>
        <v>5.05827854083716E-3</v>
      </c>
      <c r="AE280" s="25">
        <f t="shared" si="240"/>
        <v>-1.6833446708600717E-3</v>
      </c>
      <c r="AF280" s="25">
        <f t="shared" si="241"/>
        <v>4.4333845158807395E-3</v>
      </c>
      <c r="AG280" s="25">
        <f t="shared" si="242"/>
        <v>9.9241848828805117E-4</v>
      </c>
      <c r="AH280" s="25">
        <f t="shared" si="243"/>
        <v>-7.7503750316489973E-4</v>
      </c>
      <c r="AI280" s="25">
        <f t="shared" si="244"/>
        <v>-5.8270994827327126E-4</v>
      </c>
      <c r="AJ280" s="25">
        <f t="shared" si="245"/>
        <v>1.1930734633099046E-3</v>
      </c>
      <c r="AK280" s="25">
        <f t="shared" si="246"/>
        <v>1.7177838301662078E-3</v>
      </c>
      <c r="AL280" s="25">
        <f t="shared" si="247"/>
        <v>3.6295142129658896E-3</v>
      </c>
      <c r="AM280" s="25">
        <f t="shared" si="248"/>
        <v>4.0024134907710633E-3</v>
      </c>
      <c r="AN280" s="25">
        <f t="shared" si="249"/>
        <v>0</v>
      </c>
      <c r="AO280" s="40">
        <f t="shared" si="250"/>
        <v>0.46334209134344928</v>
      </c>
      <c r="AP280" s="40">
        <f t="shared" si="251"/>
        <v>1.4129011558838993</v>
      </c>
      <c r="AQ280" s="25">
        <f t="shared" si="252"/>
        <v>-2.6995765002989984E-4</v>
      </c>
      <c r="AR280" s="25">
        <f t="shared" si="272"/>
        <v>2.7156006857145341E-3</v>
      </c>
      <c r="AS280" s="25">
        <f t="shared" si="257"/>
        <v>4.4333845158807395E-3</v>
      </c>
      <c r="AT280" s="28">
        <f t="shared" si="258"/>
        <v>0.93696834109413607</v>
      </c>
      <c r="AU280" s="28">
        <f t="shared" si="259"/>
        <v>0.84360691212443129</v>
      </c>
      <c r="AV280" s="40">
        <f t="shared" si="260"/>
        <v>0.90702433112705427</v>
      </c>
      <c r="AW280" s="25">
        <f t="shared" si="261"/>
        <v>4.4333845158807395E-3</v>
      </c>
      <c r="AX280" s="28">
        <f t="shared" si="262"/>
        <v>0.40337000093221415</v>
      </c>
      <c r="AY280" s="25">
        <f t="shared" si="263"/>
        <v>3.4011285010261921E-3</v>
      </c>
      <c r="AZ280" s="25">
        <f t="shared" si="264"/>
        <v>3.3775194658144762E-3</v>
      </c>
      <c r="BA280" s="25">
        <f t="shared" si="254"/>
        <v>0.94632499229411138</v>
      </c>
      <c r="BB280" s="25">
        <f t="shared" si="270"/>
        <v>1.4732770651907851E-3</v>
      </c>
      <c r="BC280" s="25">
        <f t="shared" si="255"/>
        <v>4.0603054443087922E-3</v>
      </c>
      <c r="BD280" s="39">
        <f t="shared" si="266"/>
        <v>0</v>
      </c>
      <c r="BE280" t="str">
        <f t="shared" si="256"/>
        <v/>
      </c>
      <c r="BF280" t="str">
        <f t="shared" si="267"/>
        <v/>
      </c>
      <c r="BG280" t="str">
        <f t="shared" si="268"/>
        <v/>
      </c>
      <c r="BH280" t="str">
        <f t="shared" si="271"/>
        <v/>
      </c>
      <c r="BI280">
        <f t="shared" si="269"/>
        <v>0</v>
      </c>
      <c r="BJ280" s="25" t="str">
        <f t="shared" si="265"/>
        <v/>
      </c>
    </row>
    <row r="281" spans="1:62">
      <c r="A281" s="1">
        <v>42919</v>
      </c>
      <c r="B281" s="41">
        <f t="shared" si="22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49"/>
        <v>3150.0218050000003</v>
      </c>
      <c r="T281" t="str">
        <f t="shared" si="229"/>
        <v>牛</v>
      </c>
      <c r="U281">
        <f t="shared" si="230"/>
        <v>3196.2811999999999</v>
      </c>
      <c r="V281">
        <f t="shared" si="231"/>
        <v>3177.0243999999998</v>
      </c>
      <c r="W281" s="40">
        <f t="shared" si="232"/>
        <v>6.0429735554689496E-3</v>
      </c>
      <c r="X281">
        <f t="shared" si="233"/>
        <v>1500</v>
      </c>
      <c r="Y281">
        <f t="shared" si="234"/>
        <v>1019</v>
      </c>
      <c r="Z281" s="25">
        <f t="shared" si="235"/>
        <v>6.0328354821754327E-3</v>
      </c>
      <c r="AA281" s="25">
        <f t="shared" si="236"/>
        <v>2.9271217400021938E-4</v>
      </c>
      <c r="AB281" s="25">
        <f t="shared" si="237"/>
        <v>-4.6712055953396404E-4</v>
      </c>
      <c r="AC281" s="25">
        <f t="shared" si="238"/>
        <v>5.5758529959349769E-3</v>
      </c>
      <c r="AD281" s="25">
        <f t="shared" si="239"/>
        <v>1.3408933371744747E-3</v>
      </c>
      <c r="AE281" s="25">
        <f t="shared" si="240"/>
        <v>-4.7020802182945317E-3</v>
      </c>
      <c r="AF281" s="25">
        <f t="shared" si="241"/>
        <v>8.7377277764039119E-4</v>
      </c>
      <c r="AG281" s="25">
        <f t="shared" si="242"/>
        <v>1.1664849516407783E-3</v>
      </c>
      <c r="AH281" s="25">
        <f t="shared" si="243"/>
        <v>9.8773372940543001E-5</v>
      </c>
      <c r="AI281" s="25">
        <f t="shared" si="244"/>
        <v>-3.3326373413925116E-4</v>
      </c>
      <c r="AJ281" s="25">
        <f t="shared" si="245"/>
        <v>-1.381124279700041E-3</v>
      </c>
      <c r="AK281" s="25">
        <f t="shared" si="246"/>
        <v>5.392659017512514E-4</v>
      </c>
      <c r="AL281" s="25">
        <f t="shared" si="247"/>
        <v>5.2643597700376176E-3</v>
      </c>
      <c r="AM281" s="25">
        <f t="shared" si="248"/>
        <v>2.4987382189381453E-3</v>
      </c>
      <c r="AN281" s="25">
        <f t="shared" si="249"/>
        <v>0</v>
      </c>
      <c r="AO281" s="40">
        <f t="shared" si="250"/>
        <v>0.89293999081643149</v>
      </c>
      <c r="AP281" s="40">
        <f t="shared" si="251"/>
        <v>0.83723038207176892</v>
      </c>
      <c r="AQ281" s="25">
        <f t="shared" si="252"/>
        <v>-8.2097867023617308E-4</v>
      </c>
      <c r="AR281" s="25">
        <f t="shared" si="272"/>
        <v>3.3450687588922366E-4</v>
      </c>
      <c r="AS281" s="25">
        <f t="shared" si="257"/>
        <v>8.7377277764039119E-4</v>
      </c>
      <c r="AT281" s="28">
        <f t="shared" si="258"/>
        <v>0.99561693829720022</v>
      </c>
      <c r="AU281" s="28">
        <f t="shared" si="259"/>
        <v>0.81286747652540015</v>
      </c>
      <c r="AV281" s="40">
        <f t="shared" si="260"/>
        <v>0.92248452494704325</v>
      </c>
      <c r="AW281" s="25">
        <f t="shared" si="261"/>
        <v>8.7377277764039119E-4</v>
      </c>
      <c r="AX281" s="28">
        <f t="shared" si="262"/>
        <v>5.5486892941730023E-2</v>
      </c>
      <c r="AY281" s="25">
        <f t="shared" si="263"/>
        <v>5.2413461200457138E-3</v>
      </c>
      <c r="AZ281" s="25">
        <f t="shared" si="264"/>
        <v>2.0316176594041618E-3</v>
      </c>
      <c r="BA281" s="25">
        <f t="shared" si="254"/>
        <v>0.90702433112705427</v>
      </c>
      <c r="BB281" s="25">
        <f t="shared" si="270"/>
        <v>2.7156006857145341E-3</v>
      </c>
      <c r="BC281" s="25">
        <f t="shared" si="255"/>
        <v>4.4333845158807395E-3</v>
      </c>
      <c r="BD281" s="39">
        <f t="shared" si="266"/>
        <v>0</v>
      </c>
      <c r="BE281" t="str">
        <f t="shared" si="256"/>
        <v/>
      </c>
      <c r="BF281" t="str">
        <f t="shared" si="267"/>
        <v/>
      </c>
      <c r="BG281" t="str">
        <f t="shared" si="268"/>
        <v/>
      </c>
      <c r="BH281" t="str">
        <f t="shared" si="271"/>
        <v/>
      </c>
      <c r="BI281" t="str">
        <f t="shared" si="269"/>
        <v/>
      </c>
      <c r="BJ281" s="25" t="str">
        <f t="shared" si="265"/>
        <v/>
      </c>
    </row>
    <row r="282" spans="1:62">
      <c r="A282" s="1">
        <v>42920</v>
      </c>
      <c r="B282" s="41">
        <f t="shared" si="22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49"/>
        <v>3155.1849200000001</v>
      </c>
      <c r="T282" t="str">
        <f t="shared" si="229"/>
        <v>牛</v>
      </c>
      <c r="U282">
        <f t="shared" si="230"/>
        <v>3192.9270999999999</v>
      </c>
      <c r="V282">
        <f t="shared" si="231"/>
        <v>3174.5423000000001</v>
      </c>
      <c r="W282" s="40">
        <f t="shared" si="232"/>
        <v>5.774617806122386E-3</v>
      </c>
      <c r="X282">
        <f t="shared" si="233"/>
        <v>930</v>
      </c>
      <c r="Y282">
        <f t="shared" si="234"/>
        <v>1306</v>
      </c>
      <c r="Z282" s="25">
        <f t="shared" si="235"/>
        <v>5.758046358336601E-3</v>
      </c>
      <c r="AA282" s="25">
        <f t="shared" si="236"/>
        <v>-5.9489547014798718E-4</v>
      </c>
      <c r="AB282" s="25">
        <f t="shared" si="237"/>
        <v>-3.1755444221001614E-3</v>
      </c>
      <c r="AC282" s="25">
        <f t="shared" si="238"/>
        <v>2.5990733840220775E-3</v>
      </c>
      <c r="AD282" s="25">
        <f t="shared" si="239"/>
        <v>1.208929365277986E-5</v>
      </c>
      <c r="AE282" s="25">
        <f t="shared" si="240"/>
        <v>-5.7625285124695792E-3</v>
      </c>
      <c r="AF282" s="25">
        <f t="shared" si="241"/>
        <v>-3.1634551284474327E-3</v>
      </c>
      <c r="AG282" s="25">
        <f t="shared" si="242"/>
        <v>-3.7583505985954013E-3</v>
      </c>
      <c r="AH282" s="25">
        <f t="shared" si="243"/>
        <v>-1.212835140042495E-3</v>
      </c>
      <c r="AI282" s="25">
        <f t="shared" si="244"/>
        <v>-7.4430541362214479E-4</v>
      </c>
      <c r="AJ282" s="25">
        <f t="shared" si="245"/>
        <v>-1.2198280570277886E-3</v>
      </c>
      <c r="AK282" s="25">
        <f t="shared" si="246"/>
        <v>-4.0355823990049005E-3</v>
      </c>
      <c r="AL282" s="25">
        <f t="shared" si="247"/>
        <v>4.6054006735165107E-3</v>
      </c>
      <c r="AM282" s="25">
        <f t="shared" si="248"/>
        <v>3.1267078005895645E-3</v>
      </c>
      <c r="AN282" s="25">
        <f t="shared" si="249"/>
        <v>0</v>
      </c>
      <c r="AO282" s="40">
        <f t="shared" si="250"/>
        <v>0.99736894123742514</v>
      </c>
      <c r="AP282" s="40">
        <f t="shared" si="251"/>
        <v>1.1268770150434002</v>
      </c>
      <c r="AQ282" s="25">
        <f t="shared" si="252"/>
        <v>-4.7060952885008718E-4</v>
      </c>
      <c r="AR282" s="25">
        <f t="shared" si="272"/>
        <v>8.7212727055749621E-4</v>
      </c>
      <c r="AS282" s="25">
        <f t="shared" si="257"/>
        <v>-3.1634551284474327E-3</v>
      </c>
      <c r="AT282" s="28">
        <f t="shared" si="258"/>
        <v>0.12085829771863564</v>
      </c>
      <c r="AU282" s="28">
        <f t="shared" si="259"/>
        <v>0.83102983483208459</v>
      </c>
      <c r="AV282" s="40">
        <f t="shared" si="260"/>
        <v>0.44937121970322769</v>
      </c>
      <c r="AW282" s="25">
        <f t="shared" si="261"/>
        <v>-3.1634551284474327E-3</v>
      </c>
      <c r="AX282" s="28">
        <f t="shared" si="262"/>
        <v>0.15091814977588902</v>
      </c>
      <c r="AY282" s="25">
        <f t="shared" si="263"/>
        <v>5.5772898085882814E-4</v>
      </c>
      <c r="AZ282" s="25">
        <f t="shared" si="264"/>
        <v>2.5990733840220775E-3</v>
      </c>
      <c r="BA282" s="25">
        <f t="shared" si="254"/>
        <v>0.92248452494704325</v>
      </c>
      <c r="BB282" s="25">
        <f t="shared" si="270"/>
        <v>3.3450687588922366E-4</v>
      </c>
      <c r="BC282" s="25">
        <f t="shared" si="255"/>
        <v>8.7377277764039119E-4</v>
      </c>
      <c r="BD282" s="39">
        <f t="shared" si="266"/>
        <v>0</v>
      </c>
      <c r="BE282">
        <f t="shared" si="256"/>
        <v>0</v>
      </c>
      <c r="BF282">
        <f t="shared" si="267"/>
        <v>0</v>
      </c>
      <c r="BG282" t="str">
        <f t="shared" si="268"/>
        <v/>
      </c>
      <c r="BH282" t="str">
        <f t="shared" si="271"/>
        <v/>
      </c>
      <c r="BI282" t="str">
        <f t="shared" si="269"/>
        <v/>
      </c>
      <c r="BJ282" s="25" t="str">
        <f t="shared" si="265"/>
        <v/>
      </c>
    </row>
    <row r="283" spans="1:62">
      <c r="A283" s="1">
        <v>42921</v>
      </c>
      <c r="B283" s="41">
        <f t="shared" si="22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49"/>
        <v>3159.2085299999999</v>
      </c>
      <c r="T283" t="str">
        <f t="shared" si="229"/>
        <v>牛</v>
      </c>
      <c r="U283">
        <f t="shared" si="230"/>
        <v>3207.1415999999999</v>
      </c>
      <c r="V283">
        <f t="shared" si="231"/>
        <v>3174.7103000000002</v>
      </c>
      <c r="W283" s="40">
        <f t="shared" si="232"/>
        <v>1.0163689063519296E-2</v>
      </c>
      <c r="X283">
        <f t="shared" si="233"/>
        <v>1442</v>
      </c>
      <c r="Y283">
        <f t="shared" si="234"/>
        <v>1021</v>
      </c>
      <c r="Z283" s="25">
        <f t="shared" si="235"/>
        <v>1.0201034097421834E-2</v>
      </c>
      <c r="AA283" s="25">
        <f t="shared" si="236"/>
        <v>-1.1276292526697675E-3</v>
      </c>
      <c r="AB283" s="25">
        <f t="shared" si="237"/>
        <v>-1.867724187321605E-5</v>
      </c>
      <c r="AC283" s="25">
        <f t="shared" si="238"/>
        <v>1.0145011821646089E-2</v>
      </c>
      <c r="AD283" s="25">
        <f t="shared" si="239"/>
        <v>8.7451645466864684E-3</v>
      </c>
      <c r="AE283" s="25">
        <f t="shared" si="240"/>
        <v>-1.4185245168329018E-3</v>
      </c>
      <c r="AF283" s="25">
        <f t="shared" si="241"/>
        <v>8.7264873048131068E-3</v>
      </c>
      <c r="AG283" s="25">
        <f t="shared" si="242"/>
        <v>7.5988580521432827E-3</v>
      </c>
      <c r="AH283" s="25">
        <f t="shared" si="243"/>
        <v>-6.0425510423212572E-5</v>
      </c>
      <c r="AI283" s="25">
        <f t="shared" si="244"/>
        <v>7.4430880931023596E-4</v>
      </c>
      <c r="AJ283" s="25">
        <f t="shared" si="245"/>
        <v>1.7688081026498706E-3</v>
      </c>
      <c r="AK283" s="25">
        <f t="shared" si="246"/>
        <v>3.4913944889480514E-3</v>
      </c>
      <c r="AL283" s="25">
        <f t="shared" si="247"/>
        <v>6.1696819738599031E-3</v>
      </c>
      <c r="AM283" s="25">
        <f t="shared" si="248"/>
        <v>5.4593808119771173E-3</v>
      </c>
      <c r="AN283" s="25">
        <f t="shared" si="249"/>
        <v>0</v>
      </c>
      <c r="AO283" s="40">
        <f t="shared" si="250"/>
        <v>0.22937269372692196</v>
      </c>
      <c r="AP283" s="40">
        <f t="shared" si="251"/>
        <v>0.41194045043897093</v>
      </c>
      <c r="AQ283" s="25">
        <f t="shared" si="252"/>
        <v>5.4612556178312941E-4</v>
      </c>
      <c r="AR283" s="25">
        <f t="shared" si="272"/>
        <v>5.2350928158650658E-3</v>
      </c>
      <c r="AS283" s="25">
        <f t="shared" si="257"/>
        <v>8.7264873048131068E-3</v>
      </c>
      <c r="AT283" s="28">
        <f t="shared" si="258"/>
        <v>0.79531238071001265</v>
      </c>
      <c r="AU283" s="28">
        <f t="shared" si="259"/>
        <v>0.99656955667677993</v>
      </c>
      <c r="AV283" s="40">
        <f t="shared" si="260"/>
        <v>0.99815301884291585</v>
      </c>
      <c r="AW283" s="25">
        <f t="shared" si="261"/>
        <v>8.7264873048131068E-3</v>
      </c>
      <c r="AX283" s="28">
        <f t="shared" si="262"/>
        <v>0.51633761212162721</v>
      </c>
      <c r="AY283" s="25">
        <f t="shared" si="263"/>
        <v>4.9099190057810653E-3</v>
      </c>
      <c r="AZ283" s="25">
        <f t="shared" si="264"/>
        <v>5.4407035701039552E-3</v>
      </c>
      <c r="BA283" s="25">
        <f t="shared" si="254"/>
        <v>0.44937121970322769</v>
      </c>
      <c r="BB283" s="25">
        <f t="shared" si="270"/>
        <v>8.7212727055749621E-4</v>
      </c>
      <c r="BC283" s="25">
        <f t="shared" si="255"/>
        <v>-3.1634551284474327E-3</v>
      </c>
      <c r="BD283" s="39">
        <f t="shared" si="266"/>
        <v>0</v>
      </c>
      <c r="BE283" t="str">
        <f t="shared" si="256"/>
        <v/>
      </c>
      <c r="BF283" t="str">
        <f t="shared" si="267"/>
        <v/>
      </c>
      <c r="BG283">
        <f t="shared" si="268"/>
        <v>0.5</v>
      </c>
      <c r="BH283" t="str">
        <f t="shared" si="271"/>
        <v/>
      </c>
      <c r="BI283" t="str">
        <f t="shared" si="269"/>
        <v/>
      </c>
      <c r="BJ283" s="25">
        <f t="shared" si="265"/>
        <v>2.6175464079325329E-3</v>
      </c>
    </row>
    <row r="284" spans="1:62">
      <c r="A284" s="1">
        <v>42922</v>
      </c>
      <c r="B284" s="41">
        <f t="shared" si="22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49"/>
        <v>3162.5361899999998</v>
      </c>
      <c r="T284" t="str">
        <f t="shared" si="229"/>
        <v>牛</v>
      </c>
      <c r="U284">
        <f t="shared" si="230"/>
        <v>3215.7393000000002</v>
      </c>
      <c r="V284">
        <f t="shared" si="231"/>
        <v>3188.8622</v>
      </c>
      <c r="W284" s="40">
        <f t="shared" si="232"/>
        <v>8.3931085417127248E-3</v>
      </c>
      <c r="X284">
        <f t="shared" si="233"/>
        <v>1438</v>
      </c>
      <c r="Y284">
        <f t="shared" si="234"/>
        <v>1307</v>
      </c>
      <c r="Z284" s="25">
        <f t="shared" si="235"/>
        <v>8.3889664324296991E-3</v>
      </c>
      <c r="AA284" s="25">
        <f t="shared" si="236"/>
        <v>-1.0040954557643939E-3</v>
      </c>
      <c r="AB284" s="25">
        <f t="shared" si="237"/>
        <v>-1.0041923600142342E-3</v>
      </c>
      <c r="AC284" s="25">
        <f t="shared" si="238"/>
        <v>7.388916181698426E-3</v>
      </c>
      <c r="AD284" s="25">
        <f t="shared" si="239"/>
        <v>3.699984145013561E-3</v>
      </c>
      <c r="AE284" s="25">
        <f t="shared" si="240"/>
        <v>-4.6931243966990051E-3</v>
      </c>
      <c r="AF284" s="25">
        <f t="shared" si="241"/>
        <v>2.6957917849995197E-3</v>
      </c>
      <c r="AG284" s="25">
        <f t="shared" si="242"/>
        <v>1.6916963292349769E-3</v>
      </c>
      <c r="AH284" s="25">
        <f t="shared" si="243"/>
        <v>-1.1027920674267661E-4</v>
      </c>
      <c r="AI284" s="25">
        <f t="shared" si="244"/>
        <v>-5.5590686879461879E-5</v>
      </c>
      <c r="AJ284" s="25">
        <f t="shared" si="245"/>
        <v>8.6093455767953389E-4</v>
      </c>
      <c r="AK284" s="25">
        <f t="shared" si="246"/>
        <v>-2.1062703277251677E-3</v>
      </c>
      <c r="AL284" s="25">
        <f t="shared" si="247"/>
        <v>4.2149658730010389E-3</v>
      </c>
      <c r="AM284" s="25">
        <f t="shared" si="248"/>
        <v>8.3931085417127248E-3</v>
      </c>
      <c r="AN284" s="25">
        <f t="shared" si="249"/>
        <v>0</v>
      </c>
      <c r="AO284" s="40">
        <f t="shared" si="250"/>
        <v>0.49918543860428854</v>
      </c>
      <c r="AP284" s="40">
        <f t="shared" si="251"/>
        <v>0.73752610299018906</v>
      </c>
      <c r="AQ284" s="25">
        <f t="shared" si="252"/>
        <v>-1.3530372572198089E-3</v>
      </c>
      <c r="AR284" s="25">
        <f t="shared" si="272"/>
        <v>4.8020621127246085E-3</v>
      </c>
      <c r="AS284" s="25">
        <f t="shared" si="257"/>
        <v>2.6957917849995197E-3</v>
      </c>
      <c r="AT284" s="28">
        <f t="shared" si="258"/>
        <v>0</v>
      </c>
      <c r="AU284" s="28">
        <f t="shared" si="259"/>
        <v>0.87991263938445197</v>
      </c>
      <c r="AV284" s="40">
        <f t="shared" si="260"/>
        <v>0.87991263938445197</v>
      </c>
      <c r="AW284" s="25">
        <f t="shared" si="261"/>
        <v>2.6957917849995197E-3</v>
      </c>
      <c r="AX284" s="28">
        <f t="shared" si="262"/>
        <v>0.57259525767289199</v>
      </c>
      <c r="AY284" s="25">
        <f t="shared" si="263"/>
        <v>0</v>
      </c>
      <c r="AZ284" s="25">
        <f t="shared" si="264"/>
        <v>7.388916181698426E-3</v>
      </c>
      <c r="BA284" s="25">
        <f t="shared" si="254"/>
        <v>0.99815301884291585</v>
      </c>
      <c r="BB284" s="25">
        <f t="shared" si="270"/>
        <v>5.2350928158650658E-3</v>
      </c>
      <c r="BC284" s="25">
        <f t="shared" si="255"/>
        <v>8.7264873048131068E-3</v>
      </c>
      <c r="BD284" s="39">
        <f t="shared" si="266"/>
        <v>0</v>
      </c>
      <c r="BE284" t="str">
        <f t="shared" si="256"/>
        <v/>
      </c>
      <c r="BF284" t="str">
        <f t="shared" si="267"/>
        <v/>
      </c>
      <c r="BG284" t="str">
        <f t="shared" si="268"/>
        <v/>
      </c>
      <c r="BH284">
        <f t="shared" si="271"/>
        <v>-0.5</v>
      </c>
      <c r="BI284" t="str">
        <f t="shared" si="269"/>
        <v/>
      </c>
      <c r="BJ284" s="25">
        <f t="shared" si="265"/>
        <v>-2.4010310563623042E-3</v>
      </c>
    </row>
    <row r="285" spans="1:62">
      <c r="A285" s="1">
        <v>42923</v>
      </c>
      <c r="B285" s="41">
        <f t="shared" si="22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49"/>
        <v>3165.6151199999999</v>
      </c>
      <c r="T285" t="str">
        <f t="shared" si="229"/>
        <v>牛</v>
      </c>
      <c r="U285">
        <f t="shared" si="230"/>
        <v>3219.5232000000001</v>
      </c>
      <c r="V285">
        <f t="shared" si="231"/>
        <v>3195.4373000000001</v>
      </c>
      <c r="W285" s="40">
        <f t="shared" si="232"/>
        <v>7.5093254848538063E-3</v>
      </c>
      <c r="X285">
        <f t="shared" si="233"/>
        <v>1432</v>
      </c>
      <c r="Y285">
        <f t="shared" si="234"/>
        <v>1046</v>
      </c>
      <c r="Z285" s="25">
        <f t="shared" si="235"/>
        <v>7.520587796045545E-3</v>
      </c>
      <c r="AA285" s="25">
        <f t="shared" si="236"/>
        <v>-3.0707844726346649E-3</v>
      </c>
      <c r="AB285" s="25">
        <f t="shared" si="237"/>
        <v>-5.9358698830521729E-4</v>
      </c>
      <c r="AC285" s="25">
        <f t="shared" si="238"/>
        <v>6.9157384965486228E-3</v>
      </c>
      <c r="AD285" s="25">
        <f t="shared" si="239"/>
        <v>5.2509662926215955E-3</v>
      </c>
      <c r="AE285" s="25">
        <f t="shared" si="240"/>
        <v>-2.2583591922322758E-3</v>
      </c>
      <c r="AF285" s="25">
        <f t="shared" si="241"/>
        <v>4.657379304316419E-3</v>
      </c>
      <c r="AG285" s="25">
        <f t="shared" si="242"/>
        <v>1.5865948316816877E-3</v>
      </c>
      <c r="AH285" s="25">
        <f t="shared" si="243"/>
        <v>1.2242191399402003E-4</v>
      </c>
      <c r="AI285" s="25">
        <f t="shared" si="244"/>
        <v>5.4733226681667269E-4</v>
      </c>
      <c r="AJ285" s="25">
        <f t="shared" si="245"/>
        <v>6.7945488329422847E-4</v>
      </c>
      <c r="AK285" s="25">
        <f t="shared" si="246"/>
        <v>8.0831306496018562E-4</v>
      </c>
      <c r="AL285" s="25">
        <f t="shared" si="247"/>
        <v>3.3961396802368276E-3</v>
      </c>
      <c r="AM285" s="25">
        <f t="shared" si="248"/>
        <v>4.7939822019903936E-3</v>
      </c>
      <c r="AN285" s="25">
        <f t="shared" si="249"/>
        <v>0</v>
      </c>
      <c r="AO285" s="40">
        <f t="shared" si="250"/>
        <v>0.66459993008667251</v>
      </c>
      <c r="AP285" s="40">
        <f t="shared" si="251"/>
        <v>1.5706952698103487</v>
      </c>
      <c r="AQ285" s="25">
        <f t="shared" si="252"/>
        <v>1.7703750600616281E-4</v>
      </c>
      <c r="AR285" s="25">
        <f t="shared" si="272"/>
        <v>3.8490662393562197E-3</v>
      </c>
      <c r="AS285" s="25">
        <f t="shared" si="257"/>
        <v>4.657379304316419E-3</v>
      </c>
      <c r="AT285" s="28">
        <f t="shared" si="258"/>
        <v>0.90283884974150319</v>
      </c>
      <c r="AU285" s="28">
        <f t="shared" si="259"/>
        <v>0.87592060997311749</v>
      </c>
      <c r="AV285" s="40">
        <f t="shared" si="260"/>
        <v>0.92067973378615897</v>
      </c>
      <c r="AW285" s="25">
        <f t="shared" si="261"/>
        <v>4.657379304316419E-3</v>
      </c>
      <c r="AX285" s="28">
        <f t="shared" si="262"/>
        <v>0.51320482107790499</v>
      </c>
      <c r="AY285" s="25">
        <f t="shared" si="263"/>
        <v>3.0666722571924612E-3</v>
      </c>
      <c r="AZ285" s="25">
        <f t="shared" si="264"/>
        <v>4.2003952136850714E-3</v>
      </c>
      <c r="BA285" s="25">
        <f t="shared" si="254"/>
        <v>0.87991263938445197</v>
      </c>
      <c r="BB285" s="25">
        <f t="shared" si="270"/>
        <v>4.8020621127246085E-3</v>
      </c>
      <c r="BC285" s="25">
        <f t="shared" si="255"/>
        <v>2.6957917849995197E-3</v>
      </c>
      <c r="BD285" s="39">
        <f t="shared" si="266"/>
        <v>0</v>
      </c>
      <c r="BE285" t="str">
        <f t="shared" si="256"/>
        <v/>
      </c>
      <c r="BF285" t="str">
        <f t="shared" si="267"/>
        <v/>
      </c>
      <c r="BG285" t="str">
        <f t="shared" si="268"/>
        <v/>
      </c>
      <c r="BH285" t="str">
        <f t="shared" si="271"/>
        <v/>
      </c>
      <c r="BI285">
        <f t="shared" si="269"/>
        <v>0.5</v>
      </c>
      <c r="BJ285" s="25">
        <f t="shared" si="265"/>
        <v>1.9245331196781098E-3</v>
      </c>
    </row>
    <row r="286" spans="1:62">
      <c r="A286" s="1">
        <v>42926</v>
      </c>
      <c r="B286" s="41">
        <f t="shared" si="22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49"/>
        <v>3168.55845</v>
      </c>
      <c r="T286" t="str">
        <f t="shared" si="229"/>
        <v>牛</v>
      </c>
      <c r="U286">
        <f t="shared" si="230"/>
        <v>3222.6945999999998</v>
      </c>
      <c r="V286">
        <f t="shared" si="231"/>
        <v>3203.2089000000001</v>
      </c>
      <c r="W286" s="40">
        <f t="shared" si="232"/>
        <v>6.0647532990917956E-3</v>
      </c>
      <c r="X286">
        <f t="shared" si="233"/>
        <v>1419</v>
      </c>
      <c r="Y286">
        <f t="shared" si="234"/>
        <v>938</v>
      </c>
      <c r="Z286" s="25">
        <f t="shared" si="235"/>
        <v>6.0732200502127461E-3</v>
      </c>
      <c r="AA286" s="25">
        <f t="shared" si="236"/>
        <v>-2.847774298986811E-3</v>
      </c>
      <c r="AB286" s="25">
        <f t="shared" si="237"/>
        <v>-3.3702797664940435E-3</v>
      </c>
      <c r="AC286" s="25">
        <f t="shared" si="238"/>
        <v>2.6944735325976827E-3</v>
      </c>
      <c r="AD286" s="25">
        <f t="shared" si="239"/>
        <v>4.4259291347774352E-3</v>
      </c>
      <c r="AE286" s="25">
        <f t="shared" si="240"/>
        <v>-1.6388241643142734E-3</v>
      </c>
      <c r="AF286" s="25">
        <f t="shared" si="241"/>
        <v>1.0556493682833412E-3</v>
      </c>
      <c r="AG286" s="25">
        <f t="shared" si="242"/>
        <v>-1.7921249307034366E-3</v>
      </c>
      <c r="AH286" s="25">
        <f t="shared" si="243"/>
        <v>-8.1870204682244873E-4</v>
      </c>
      <c r="AI286" s="25">
        <f t="shared" si="244"/>
        <v>-1.1018195199239045E-3</v>
      </c>
      <c r="AJ286" s="25">
        <f t="shared" si="245"/>
        <v>-1.6922206875308432E-4</v>
      </c>
      <c r="AK286" s="25">
        <f t="shared" si="246"/>
        <v>8.8735220897096661E-4</v>
      </c>
      <c r="AL286" s="25">
        <f t="shared" si="247"/>
        <v>5.7455905331802778E-3</v>
      </c>
      <c r="AM286" s="25">
        <f t="shared" si="248"/>
        <v>4.4843700444655941E-3</v>
      </c>
      <c r="AN286" s="25">
        <f t="shared" si="249"/>
        <v>0</v>
      </c>
      <c r="AO286" s="40">
        <f t="shared" si="250"/>
        <v>0.28464618335292519</v>
      </c>
      <c r="AP286" s="40">
        <f t="shared" si="251"/>
        <v>0.78038499672216532</v>
      </c>
      <c r="AQ286" s="25">
        <f t="shared" si="252"/>
        <v>-1.4262189680601724E-5</v>
      </c>
      <c r="AR286" s="25">
        <f t="shared" si="272"/>
        <v>1.6829715931242147E-4</v>
      </c>
      <c r="AS286" s="25">
        <f t="shared" si="257"/>
        <v>1.0556493682833412E-3</v>
      </c>
      <c r="AT286" s="28">
        <f t="shared" si="258"/>
        <v>0.43896452893977178</v>
      </c>
      <c r="AU286" s="28">
        <f t="shared" si="259"/>
        <v>0.24802002857263347</v>
      </c>
      <c r="AV286" s="40">
        <f t="shared" si="260"/>
        <v>0.44353551578851425</v>
      </c>
      <c r="AW286" s="25">
        <f t="shared" si="261"/>
        <v>1.0556493682833412E-3</v>
      </c>
      <c r="AX286" s="28">
        <f t="shared" si="262"/>
        <v>2.7738290130714993E-2</v>
      </c>
      <c r="AY286" s="25">
        <f t="shared" si="263"/>
        <v>2.5261763732852922E-3</v>
      </c>
      <c r="AZ286" s="25">
        <f t="shared" si="264"/>
        <v>1.1140902779715072E-3</v>
      </c>
      <c r="BA286" s="25">
        <f t="shared" si="254"/>
        <v>0.92067973378615897</v>
      </c>
      <c r="BB286" s="25">
        <f t="shared" si="270"/>
        <v>3.8490662393562197E-3</v>
      </c>
      <c r="BC286" s="25">
        <f t="shared" si="255"/>
        <v>4.657379304316419E-3</v>
      </c>
      <c r="BD286" s="39">
        <f t="shared" si="266"/>
        <v>0</v>
      </c>
      <c r="BE286" t="str">
        <f t="shared" si="256"/>
        <v/>
      </c>
      <c r="BF286" t="str">
        <f t="shared" si="267"/>
        <v/>
      </c>
      <c r="BG286" t="str">
        <f t="shared" si="268"/>
        <v/>
      </c>
      <c r="BH286" t="str">
        <f t="shared" si="271"/>
        <v/>
      </c>
      <c r="BI286" t="str">
        <f t="shared" si="269"/>
        <v/>
      </c>
      <c r="BJ286" s="25" t="str">
        <f t="shared" si="265"/>
        <v/>
      </c>
    </row>
    <row r="287" spans="1:62">
      <c r="A287" s="1">
        <v>42927</v>
      </c>
      <c r="B287" s="41">
        <f t="shared" si="22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49"/>
        <v>3172.1575250000001</v>
      </c>
      <c r="T287" t="str">
        <f t="shared" si="229"/>
        <v>牛</v>
      </c>
      <c r="U287">
        <f t="shared" si="230"/>
        <v>3226.8436999999999</v>
      </c>
      <c r="V287">
        <f t="shared" si="231"/>
        <v>3199.2370999999998</v>
      </c>
      <c r="W287" s="40">
        <f t="shared" si="232"/>
        <v>8.5921016853944369E-3</v>
      </c>
      <c r="X287">
        <f t="shared" si="233"/>
        <v>1403</v>
      </c>
      <c r="Y287">
        <f t="shared" si="234"/>
        <v>1000</v>
      </c>
      <c r="Z287" s="25">
        <f t="shared" si="235"/>
        <v>8.6229749404103002E-3</v>
      </c>
      <c r="AA287" s="25">
        <f t="shared" si="236"/>
        <v>-3.2228334006694963E-3</v>
      </c>
      <c r="AB287" s="25">
        <f t="shared" si="237"/>
        <v>-7.3599421702268669E-3</v>
      </c>
      <c r="AC287" s="25">
        <f t="shared" si="238"/>
        <v>1.2321595151675655E-3</v>
      </c>
      <c r="AD287" s="25">
        <f t="shared" si="239"/>
        <v>7.8797480794266291E-3</v>
      </c>
      <c r="AE287" s="25">
        <f t="shared" si="240"/>
        <v>-7.1235360596797847E-4</v>
      </c>
      <c r="AF287" s="25">
        <f t="shared" si="241"/>
        <v>5.1980590919984456E-4</v>
      </c>
      <c r="AG287" s="25">
        <f t="shared" si="242"/>
        <v>-2.7030274914697852E-3</v>
      </c>
      <c r="AH287" s="25">
        <f t="shared" si="243"/>
        <v>-3.1090097083036843E-4</v>
      </c>
      <c r="AI287" s="25">
        <f t="shared" si="244"/>
        <v>1.3132331592600401E-3</v>
      </c>
      <c r="AJ287" s="25">
        <f t="shared" si="245"/>
        <v>1.9195902056527694E-3</v>
      </c>
      <c r="AK287" s="25">
        <f t="shared" si="246"/>
        <v>1.6994987331030494E-3</v>
      </c>
      <c r="AL287" s="25">
        <f t="shared" si="247"/>
        <v>4.4674796433171017E-3</v>
      </c>
      <c r="AM287" s="25">
        <f t="shared" si="248"/>
        <v>7.7431659058363094E-3</v>
      </c>
      <c r="AN287" s="25">
        <f t="shared" si="249"/>
        <v>0</v>
      </c>
      <c r="AO287" s="40">
        <f t="shared" si="250"/>
        <v>0.15915389716920122</v>
      </c>
      <c r="AP287" s="40">
        <f t="shared" si="251"/>
        <v>0.88061712450698015</v>
      </c>
      <c r="AQ287" s="25">
        <f t="shared" si="252"/>
        <v>8.1311819299896202E-4</v>
      </c>
      <c r="AR287" s="25">
        <f t="shared" si="272"/>
        <v>-1.1796928239033394E-3</v>
      </c>
      <c r="AS287" s="25">
        <f t="shared" si="257"/>
        <v>5.1980590919984456E-4</v>
      </c>
      <c r="AT287" s="28">
        <f t="shared" si="258"/>
        <v>0.53931376313310564</v>
      </c>
      <c r="AU287" s="28">
        <f t="shared" si="259"/>
        <v>4.930994997890778E-2</v>
      </c>
      <c r="AV287" s="40">
        <f t="shared" si="260"/>
        <v>0.14287887679034375</v>
      </c>
      <c r="AW287" s="25">
        <f t="shared" si="261"/>
        <v>5.1980590919984456E-4</v>
      </c>
      <c r="AX287" s="28">
        <f t="shared" si="262"/>
        <v>-0.13696000231828401</v>
      </c>
      <c r="AY287" s="25">
        <f t="shared" si="263"/>
        <v>2.4118523390709284E-3</v>
      </c>
      <c r="AZ287" s="25">
        <f t="shared" si="264"/>
        <v>3.8322373560950986E-4</v>
      </c>
      <c r="BA287" s="25">
        <f t="shared" si="254"/>
        <v>0.44353551578851425</v>
      </c>
      <c r="BB287" s="25">
        <f t="shared" si="270"/>
        <v>1.6829715931242147E-4</v>
      </c>
      <c r="BC287" s="25">
        <f t="shared" si="255"/>
        <v>1.0556493682833412E-3</v>
      </c>
      <c r="BD287" s="39">
        <f t="shared" si="266"/>
        <v>0</v>
      </c>
      <c r="BE287">
        <f t="shared" ref="BE287:BE321" si="273">IF(B287=2,IF(AV286&lt;0.226,IF(AND(ABS(AA287)&lt;0.03,AO287&lt;0.8),IF(AND(AT287&lt;0.5 &amp; Q286&lt;14),2,1),0),IF(AV286&lt;0.8,IF(AND(AT287&gt;0.2,AK287&gt;-0.03,AA287&gt;-0.01),1,0),0)),"")</f>
        <v>1</v>
      </c>
      <c r="BF287">
        <f t="shared" si="267"/>
        <v>1</v>
      </c>
      <c r="BG287" t="str">
        <f t="shared" si="268"/>
        <v/>
      </c>
      <c r="BH287" t="str">
        <f t="shared" si="271"/>
        <v/>
      </c>
      <c r="BI287" t="str">
        <f t="shared" si="269"/>
        <v/>
      </c>
      <c r="BJ287" s="25">
        <f t="shared" si="265"/>
        <v>-1.1796928239033394E-3</v>
      </c>
    </row>
    <row r="288" spans="1:62">
      <c r="A288" s="1">
        <v>42928</v>
      </c>
      <c r="B288" s="41">
        <f t="shared" si="22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49"/>
        <v>3174.6295999999998</v>
      </c>
      <c r="T288" t="str">
        <f t="shared" si="229"/>
        <v>牛</v>
      </c>
      <c r="U288">
        <f t="shared" si="230"/>
        <v>3215.1961999999999</v>
      </c>
      <c r="V288">
        <f t="shared" si="231"/>
        <v>3177.9810000000002</v>
      </c>
      <c r="W288" s="40">
        <f t="shared" si="232"/>
        <v>1.1642292772357114E-2</v>
      </c>
      <c r="X288">
        <f t="shared" si="233"/>
        <v>950</v>
      </c>
      <c r="Y288">
        <f t="shared" si="234"/>
        <v>1412</v>
      </c>
      <c r="Z288" s="25">
        <f t="shared" si="235"/>
        <v>1.1622742938850628E-2</v>
      </c>
      <c r="AA288" s="25">
        <f t="shared" si="236"/>
        <v>-3.910314980057784E-4</v>
      </c>
      <c r="AB288" s="25">
        <f t="shared" si="237"/>
        <v>-5.3548566911488437E-3</v>
      </c>
      <c r="AC288" s="25">
        <f t="shared" si="238"/>
        <v>6.2874360812080641E-3</v>
      </c>
      <c r="AD288" s="25">
        <f t="shared" si="239"/>
        <v>4.1348791165595937E-3</v>
      </c>
      <c r="AE288" s="25">
        <f t="shared" si="240"/>
        <v>-7.5074136557974997E-3</v>
      </c>
      <c r="AF288" s="25">
        <f t="shared" si="241"/>
        <v>-1.2199775745893979E-3</v>
      </c>
      <c r="AG288" s="25">
        <f t="shared" si="242"/>
        <v>-1.6110090725952389E-3</v>
      </c>
      <c r="AH288" s="25">
        <f t="shared" si="243"/>
        <v>1.0614524470903624E-3</v>
      </c>
      <c r="AI288" s="25">
        <f t="shared" si="244"/>
        <v>1.3282848671217601E-3</v>
      </c>
      <c r="AJ288" s="25">
        <f t="shared" si="245"/>
        <v>3.0664732738680182E-3</v>
      </c>
      <c r="AK288" s="25">
        <f t="shared" si="246"/>
        <v>-1.6790223782067795E-3</v>
      </c>
      <c r="AL288" s="25">
        <f t="shared" si="247"/>
        <v>9.6899402150765392E-3</v>
      </c>
      <c r="AM288" s="25">
        <f t="shared" si="248"/>
        <v>6.4740025663512649E-3</v>
      </c>
      <c r="AN288" s="25">
        <f t="shared" si="249"/>
        <v>0</v>
      </c>
      <c r="AO288" s="40">
        <f t="shared" si="250"/>
        <v>0.57209575353334896</v>
      </c>
      <c r="AP288" s="40">
        <f t="shared" si="251"/>
        <v>0.61248653425621313</v>
      </c>
      <c r="AQ288" s="25">
        <f t="shared" si="252"/>
        <v>-4.4902122108998781E-4</v>
      </c>
      <c r="AR288" s="25">
        <f t="shared" si="272"/>
        <v>4.5904480361735775E-4</v>
      </c>
      <c r="AS288" s="25">
        <f t="shared" si="257"/>
        <v>-1.2199775745893979E-3</v>
      </c>
      <c r="AT288" s="28">
        <f t="shared" si="258"/>
        <v>0.39884404249692251</v>
      </c>
      <c r="AU288" s="28">
        <f t="shared" si="259"/>
        <v>0.97109151688386874</v>
      </c>
      <c r="AV288" s="40">
        <f t="shared" si="260"/>
        <v>0.53860519357681158</v>
      </c>
      <c r="AW288" s="25">
        <f t="shared" si="261"/>
        <v>-1.2199775745893979E-3</v>
      </c>
      <c r="AX288" s="28">
        <f t="shared" si="262"/>
        <v>3.9438186547424418E-2</v>
      </c>
      <c r="AY288" s="25">
        <f t="shared" si="263"/>
        <v>3.8760387203102464E-3</v>
      </c>
      <c r="AZ288" s="25">
        <f t="shared" si="264"/>
        <v>6.2874360812080641E-3</v>
      </c>
      <c r="BA288" s="25">
        <f t="shared" si="254"/>
        <v>0.14287887679034375</v>
      </c>
      <c r="BB288" s="25">
        <f t="shared" si="270"/>
        <v>-1.1796928239033394E-3</v>
      </c>
      <c r="BC288" s="25">
        <f t="shared" si="255"/>
        <v>5.1980590919984456E-4</v>
      </c>
      <c r="BD288" s="39">
        <f t="shared" si="266"/>
        <v>1</v>
      </c>
      <c r="BE288" t="str">
        <f t="shared" si="273"/>
        <v/>
      </c>
      <c r="BF288" t="str">
        <f t="shared" si="267"/>
        <v/>
      </c>
      <c r="BG288">
        <f t="shared" si="268"/>
        <v>0.5</v>
      </c>
      <c r="BH288" t="str">
        <f t="shared" si="271"/>
        <v/>
      </c>
      <c r="BI288" t="str">
        <f t="shared" si="269"/>
        <v/>
      </c>
      <c r="BJ288" s="25">
        <f t="shared" si="265"/>
        <v>2.2952240180867887E-4</v>
      </c>
    </row>
    <row r="289" spans="1:62">
      <c r="A289" s="1">
        <v>42929</v>
      </c>
      <c r="B289" s="41">
        <f t="shared" si="22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49"/>
        <v>3178.0087400000002</v>
      </c>
      <c r="T289" t="str">
        <f t="shared" si="229"/>
        <v>牛</v>
      </c>
      <c r="U289">
        <f t="shared" si="230"/>
        <v>3219.0475999999999</v>
      </c>
      <c r="V289">
        <f t="shared" si="231"/>
        <v>3190.3748999999998</v>
      </c>
      <c r="W289" s="40">
        <f t="shared" si="232"/>
        <v>8.9471060059575641E-3</v>
      </c>
      <c r="X289">
        <f t="shared" si="233"/>
        <v>1344</v>
      </c>
      <c r="Y289">
        <f t="shared" si="234"/>
        <v>932</v>
      </c>
      <c r="Z289" s="25">
        <f t="shared" si="235"/>
        <v>8.9816582489170085E-3</v>
      </c>
      <c r="AA289" s="25">
        <f t="shared" si="236"/>
        <v>-1.7726005202140043E-3</v>
      </c>
      <c r="AB289" s="25">
        <f t="shared" si="237"/>
        <v>-3.1997092800253261E-6</v>
      </c>
      <c r="AC289" s="25">
        <f t="shared" si="238"/>
        <v>8.9439062966774705E-3</v>
      </c>
      <c r="AD289" s="25">
        <f t="shared" si="239"/>
        <v>8.3246143535839097E-3</v>
      </c>
      <c r="AE289" s="25">
        <f t="shared" si="240"/>
        <v>-6.2249165237348528E-4</v>
      </c>
      <c r="AF289" s="25">
        <f t="shared" si="241"/>
        <v>8.3214146443040451E-3</v>
      </c>
      <c r="AG289" s="25">
        <f t="shared" si="242"/>
        <v>6.5488141240899345E-3</v>
      </c>
      <c r="AH289" s="25">
        <f t="shared" si="243"/>
        <v>-2.8290271530910467E-4</v>
      </c>
      <c r="AI289" s="25">
        <f t="shared" si="244"/>
        <v>2.0381041333826701E-3</v>
      </c>
      <c r="AJ289" s="25">
        <f t="shared" si="245"/>
        <v>2.110408200996265E-3</v>
      </c>
      <c r="AK289" s="25">
        <f t="shared" si="246"/>
        <v>5.9808358117253851E-3</v>
      </c>
      <c r="AL289" s="25">
        <f t="shared" si="247"/>
        <v>6.603327464098788E-3</v>
      </c>
      <c r="AM289" s="25">
        <f t="shared" si="248"/>
        <v>3.7034083524970229E-3</v>
      </c>
      <c r="AN289" s="25">
        <f t="shared" si="249"/>
        <v>0</v>
      </c>
      <c r="AO289" s="40">
        <f t="shared" si="250"/>
        <v>9.3987737027372148E-2</v>
      </c>
      <c r="AP289" s="40">
        <f t="shared" si="251"/>
        <v>0.36194693614927098</v>
      </c>
      <c r="AQ289" s="25">
        <f t="shared" si="252"/>
        <v>3.3878614761566567E-4</v>
      </c>
      <c r="AR289" s="25">
        <f t="shared" si="272"/>
        <v>2.3405788325787731E-3</v>
      </c>
      <c r="AS289" s="25">
        <f t="shared" si="257"/>
        <v>8.3214146443040451E-3</v>
      </c>
      <c r="AT289" s="28">
        <f t="shared" si="258"/>
        <v>1</v>
      </c>
      <c r="AU289" s="28">
        <f t="shared" si="259"/>
        <v>0.99913441013833337</v>
      </c>
      <c r="AV289" s="40">
        <f t="shared" si="260"/>
        <v>0.99964077327911516</v>
      </c>
      <c r="AW289" s="25">
        <f t="shared" si="261"/>
        <v>8.3214146443040451E-3</v>
      </c>
      <c r="AX289" s="28">
        <f t="shared" si="262"/>
        <v>0.26246569036051437</v>
      </c>
      <c r="AY289" s="25">
        <f t="shared" si="263"/>
        <v>6.603327464098788E-3</v>
      </c>
      <c r="AZ289" s="25">
        <f t="shared" si="264"/>
        <v>3.7002086432171219E-3</v>
      </c>
      <c r="BA289" s="25">
        <f t="shared" si="254"/>
        <v>0.53860519357681158</v>
      </c>
      <c r="BB289" s="25">
        <f t="shared" si="270"/>
        <v>4.5904480361735775E-4</v>
      </c>
      <c r="BC289" s="25">
        <f t="shared" si="255"/>
        <v>-1.2199775745893979E-3</v>
      </c>
      <c r="BD289" s="39">
        <f t="shared" si="266"/>
        <v>0</v>
      </c>
      <c r="BE289" t="str">
        <f t="shared" si="273"/>
        <v/>
      </c>
      <c r="BF289" t="str">
        <f t="shared" si="267"/>
        <v/>
      </c>
      <c r="BG289" t="str">
        <f t="shared" si="268"/>
        <v/>
      </c>
      <c r="BH289">
        <f t="shared" si="271"/>
        <v>2</v>
      </c>
      <c r="BI289" t="str">
        <f t="shared" si="269"/>
        <v/>
      </c>
      <c r="BJ289" s="25">
        <f t="shared" si="265"/>
        <v>4.6811576651575463E-3</v>
      </c>
    </row>
    <row r="290" spans="1:62">
      <c r="A290" s="1">
        <v>42930</v>
      </c>
      <c r="B290" s="41">
        <f t="shared" si="228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49"/>
        <v>3182.3366050000004</v>
      </c>
      <c r="T290" t="str">
        <f t="shared" si="229"/>
        <v>牛</v>
      </c>
      <c r="U290">
        <f t="shared" si="230"/>
        <v>3222.7617</v>
      </c>
      <c r="V290">
        <f t="shared" si="231"/>
        <v>3204.9119000000001</v>
      </c>
      <c r="W290" s="40">
        <f t="shared" si="232"/>
        <v>5.5540610790377207E-3</v>
      </c>
      <c r="X290">
        <f t="shared" si="233"/>
        <v>1443</v>
      </c>
      <c r="Y290">
        <f t="shared" si="234"/>
        <v>948</v>
      </c>
      <c r="Z290" s="25">
        <f t="shared" si="235"/>
        <v>5.5571682420558878E-3</v>
      </c>
      <c r="AA290" s="25">
        <f t="shared" si="236"/>
        <v>-2.1787055558359011E-3</v>
      </c>
      <c r="AB290" s="25">
        <f t="shared" si="237"/>
        <v>-1.4001394762877686E-4</v>
      </c>
      <c r="AC290" s="25">
        <f t="shared" si="238"/>
        <v>5.4140471314088924E-3</v>
      </c>
      <c r="AD290" s="25">
        <f t="shared" si="239"/>
        <v>3.3350286311092077E-3</v>
      </c>
      <c r="AE290" s="25">
        <f t="shared" si="240"/>
        <v>-2.2190324479285754E-3</v>
      </c>
      <c r="AF290" s="25">
        <f t="shared" si="241"/>
        <v>3.1950146834804731E-3</v>
      </c>
      <c r="AG290" s="25">
        <f t="shared" si="242"/>
        <v>1.0163091276444844E-3</v>
      </c>
      <c r="AH290" s="25">
        <f t="shared" si="243"/>
        <v>3.7243631221023853E-4</v>
      </c>
      <c r="AI290" s="25">
        <f t="shared" si="244"/>
        <v>5.9583153748828772E-4</v>
      </c>
      <c r="AJ290" s="25">
        <f t="shared" si="245"/>
        <v>1.7151987386686746E-3</v>
      </c>
      <c r="AK290" s="25">
        <f t="shared" si="246"/>
        <v>1.3311560836270833E-4</v>
      </c>
      <c r="AL290" s="25">
        <f t="shared" si="247"/>
        <v>4.0545641211206709E-3</v>
      </c>
      <c r="AM290" s="25">
        <f t="shared" si="248"/>
        <v>4.2295044417738981E-3</v>
      </c>
      <c r="AN290" s="25">
        <f t="shared" si="249"/>
        <v>0</v>
      </c>
      <c r="AO290" s="40">
        <f t="shared" si="250"/>
        <v>0.54679016043435924</v>
      </c>
      <c r="AP290" s="40">
        <f t="shared" si="251"/>
        <v>1.0848251656951453</v>
      </c>
      <c r="AQ290" s="25">
        <f t="shared" si="252"/>
        <v>1.1143489496292926E-4</v>
      </c>
      <c r="AR290" s="25">
        <f t="shared" si="272"/>
        <v>3.0618990751176568E-3</v>
      </c>
      <c r="AS290" s="25">
        <f t="shared" si="257"/>
        <v>3.1950146834804731E-3</v>
      </c>
      <c r="AT290" s="28">
        <f t="shared" si="258"/>
        <v>0.57962967229605733</v>
      </c>
      <c r="AU290" s="28">
        <f t="shared" si="259"/>
        <v>0.96682816371242486</v>
      </c>
      <c r="AV290" s="40">
        <f t="shared" si="260"/>
        <v>0.9747224058532884</v>
      </c>
      <c r="AW290" s="25">
        <f t="shared" si="261"/>
        <v>3.1950146834804731E-3</v>
      </c>
      <c r="AX290" s="28">
        <f t="shared" si="262"/>
        <v>0.55189974117358664</v>
      </c>
      <c r="AY290" s="25">
        <f t="shared" si="263"/>
        <v>2.3521480562912131E-3</v>
      </c>
      <c r="AZ290" s="25">
        <f t="shared" si="264"/>
        <v>4.0894904941451765E-3</v>
      </c>
      <c r="BA290" s="25">
        <f t="shared" si="254"/>
        <v>0.99964077327911516</v>
      </c>
      <c r="BB290" s="25">
        <f t="shared" si="270"/>
        <v>2.3405788325787731E-3</v>
      </c>
      <c r="BC290" s="25">
        <f t="shared" si="255"/>
        <v>8.3214146443040451E-3</v>
      </c>
      <c r="BD290" s="39">
        <f t="shared" si="266"/>
        <v>0</v>
      </c>
      <c r="BE290" t="str">
        <f t="shared" si="273"/>
        <v/>
      </c>
      <c r="BF290" t="str">
        <f t="shared" si="267"/>
        <v/>
      </c>
      <c r="BG290" t="str">
        <f t="shared" si="268"/>
        <v/>
      </c>
      <c r="BH290" t="str">
        <f t="shared" si="271"/>
        <v/>
      </c>
      <c r="BI290">
        <f t="shared" si="269"/>
        <v>0</v>
      </c>
      <c r="BJ290" s="25" t="str">
        <f t="shared" si="265"/>
        <v/>
      </c>
    </row>
    <row r="291" spans="1:62">
      <c r="A291" s="1">
        <v>42933</v>
      </c>
      <c r="B291" s="41">
        <f t="shared" si="228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49"/>
        <v>3187.2941299999993</v>
      </c>
      <c r="T291" t="str">
        <f t="shared" si="229"/>
        <v>牛</v>
      </c>
      <c r="U291">
        <f t="shared" si="230"/>
        <v>3230.3539999999998</v>
      </c>
      <c r="V291">
        <f t="shared" si="231"/>
        <v>3139.5034999999998</v>
      </c>
      <c r="W291" s="40">
        <f t="shared" si="232"/>
        <v>2.852706235380786E-2</v>
      </c>
      <c r="X291">
        <f t="shared" si="233"/>
        <v>934</v>
      </c>
      <c r="Y291">
        <f t="shared" si="234"/>
        <v>946</v>
      </c>
      <c r="Z291" s="25">
        <f t="shared" si="235"/>
        <v>2.8216268917296942E-2</v>
      </c>
      <c r="AA291" s="25">
        <f t="shared" si="236"/>
        <v>-7.8207397756268238E-4</v>
      </c>
      <c r="AB291" s="25">
        <f t="shared" si="237"/>
        <v>-1.6812365170752963E-2</v>
      </c>
      <c r="AC291" s="25">
        <f t="shared" si="238"/>
        <v>1.1714697183054755E-2</v>
      </c>
      <c r="AD291" s="25">
        <f t="shared" si="239"/>
        <v>3.2751539032777098E-3</v>
      </c>
      <c r="AE291" s="25">
        <f t="shared" si="240"/>
        <v>-2.5251908450530148E-2</v>
      </c>
      <c r="AF291" s="25">
        <f t="shared" si="241"/>
        <v>-1.3537211267475388E-2</v>
      </c>
      <c r="AG291" s="25">
        <f t="shared" si="242"/>
        <v>-1.4319285245038E-2</v>
      </c>
      <c r="AH291" s="25">
        <f t="shared" si="243"/>
        <v>7.2782571646518295E-4</v>
      </c>
      <c r="AI291" s="25">
        <f t="shared" si="244"/>
        <v>2.5679844905130435E-3</v>
      </c>
      <c r="AJ291" s="25">
        <f t="shared" si="245"/>
        <v>-4.383760007988808E-3</v>
      </c>
      <c r="AK291" s="25">
        <f t="shared" si="246"/>
        <v>-3.2389330280494123E-4</v>
      </c>
      <c r="AL291" s="25">
        <f t="shared" si="247"/>
        <v>2.852706235380786E-2</v>
      </c>
      <c r="AM291" s="25">
        <f t="shared" si="248"/>
        <v>1.7387449304159745E-2</v>
      </c>
      <c r="AN291" s="25">
        <f t="shared" si="249"/>
        <v>0</v>
      </c>
      <c r="AO291" s="40">
        <f t="shared" si="250"/>
        <v>0.88373646815372786</v>
      </c>
      <c r="AP291" s="40">
        <f t="shared" si="251"/>
        <v>0.91146443883082906</v>
      </c>
      <c r="AQ291" s="25">
        <f t="shared" si="252"/>
        <v>-3.0896937093894193E-3</v>
      </c>
      <c r="AR291" s="25">
        <f t="shared" si="272"/>
        <v>-1.3213317964670382E-2</v>
      </c>
      <c r="AS291" s="25">
        <f t="shared" si="257"/>
        <v>-1.3537211267475388E-2</v>
      </c>
      <c r="AT291" s="28">
        <f t="shared" si="258"/>
        <v>0.87225937116471886</v>
      </c>
      <c r="AU291" s="28">
        <f t="shared" si="259"/>
        <v>0.23176111850001341</v>
      </c>
      <c r="AV291" s="40">
        <f t="shared" si="260"/>
        <v>0.4072030423608014</v>
      </c>
      <c r="AW291" s="25">
        <f t="shared" si="261"/>
        <v>-1.3537211267475388E-2</v>
      </c>
      <c r="AX291" s="28">
        <f t="shared" si="262"/>
        <v>-0.4650563288039174</v>
      </c>
      <c r="AY291" s="25">
        <f t="shared" si="263"/>
        <v>2.4928015147725264E-2</v>
      </c>
      <c r="AZ291" s="25">
        <f t="shared" si="264"/>
        <v>4.0567323583584267E-3</v>
      </c>
      <c r="BA291" s="25">
        <f t="shared" si="254"/>
        <v>0.9747224058532884</v>
      </c>
      <c r="BB291" s="25">
        <f t="shared" si="270"/>
        <v>3.0618990751176568E-3</v>
      </c>
      <c r="BC291" s="25">
        <f t="shared" si="255"/>
        <v>3.1950146834804731E-3</v>
      </c>
      <c r="BD291" s="39">
        <f t="shared" si="266"/>
        <v>0</v>
      </c>
      <c r="BE291" t="str">
        <f t="shared" si="273"/>
        <v/>
      </c>
      <c r="BF291" t="str">
        <f t="shared" si="267"/>
        <v/>
      </c>
      <c r="BG291" t="str">
        <f t="shared" si="268"/>
        <v/>
      </c>
      <c r="BH291" t="str">
        <f t="shared" si="271"/>
        <v/>
      </c>
      <c r="BI291" t="str">
        <f t="shared" si="269"/>
        <v/>
      </c>
      <c r="BJ291" s="25" t="str">
        <f t="shared" si="265"/>
        <v/>
      </c>
    </row>
    <row r="292" spans="1:62">
      <c r="A292" s="1">
        <v>42934</v>
      </c>
      <c r="B292" s="41">
        <f t="shared" si="228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49"/>
        <v>3188.8681699999997</v>
      </c>
      <c r="T292" t="str">
        <f t="shared" si="229"/>
        <v>熊</v>
      </c>
      <c r="U292">
        <f t="shared" si="230"/>
        <v>3187.0985999999998</v>
      </c>
      <c r="V292">
        <f t="shared" si="231"/>
        <v>3150.2905999999998</v>
      </c>
      <c r="W292" s="40">
        <f t="shared" si="232"/>
        <v>1.1616270592345683E-2</v>
      </c>
      <c r="X292">
        <f t="shared" si="233"/>
        <v>1500</v>
      </c>
      <c r="Y292">
        <f t="shared" si="234"/>
        <v>1313</v>
      </c>
      <c r="Z292" s="25">
        <f t="shared" si="235"/>
        <v>1.1649089963901365E-2</v>
      </c>
      <c r="AA292" s="25">
        <f t="shared" si="236"/>
        <v>-5.2922130025152697E-3</v>
      </c>
      <c r="AB292" s="25">
        <f t="shared" si="237"/>
        <v>-5.2400128269932151E-5</v>
      </c>
      <c r="AC292" s="25">
        <f t="shared" si="238"/>
        <v>1.1563870464075832E-2</v>
      </c>
      <c r="AD292" s="25">
        <f t="shared" si="239"/>
        <v>8.6238225638587407E-3</v>
      </c>
      <c r="AE292" s="25">
        <f t="shared" si="240"/>
        <v>-2.9924480284869281E-3</v>
      </c>
      <c r="AF292" s="25">
        <f t="shared" si="241"/>
        <v>8.5714224355887582E-3</v>
      </c>
      <c r="AG292" s="25">
        <f t="shared" si="242"/>
        <v>3.2792094330737118E-3</v>
      </c>
      <c r="AH292" s="25">
        <f t="shared" si="243"/>
        <v>2.6309052891767284E-3</v>
      </c>
      <c r="AI292" s="25">
        <f t="shared" si="244"/>
        <v>2.7789346587264825E-3</v>
      </c>
      <c r="AJ292" s="25">
        <f t="shared" si="245"/>
        <v>2.7216192764961482E-3</v>
      </c>
      <c r="AK292" s="25">
        <f t="shared" si="246"/>
        <v>-9.4128221305879868E-4</v>
      </c>
      <c r="AL292" s="25">
        <f t="shared" si="247"/>
        <v>7.7017708388177133E-3</v>
      </c>
      <c r="AM292" s="25">
        <f t="shared" si="248"/>
        <v>1.1616270592345683E-2</v>
      </c>
      <c r="AN292" s="25">
        <f t="shared" si="249"/>
        <v>0</v>
      </c>
      <c r="AO292" s="40">
        <f t="shared" si="250"/>
        <v>0.13188497250518802</v>
      </c>
      <c r="AP292" s="40">
        <f t="shared" si="251"/>
        <v>0.81889889610973665</v>
      </c>
      <c r="AQ292" s="25">
        <f t="shared" si="252"/>
        <v>-5.5667506729107177E-4</v>
      </c>
      <c r="AR292" s="25">
        <f t="shared" si="272"/>
        <v>9.5127046486477435E-3</v>
      </c>
      <c r="AS292" s="25">
        <f t="shared" si="257"/>
        <v>8.5714224355887582E-3</v>
      </c>
      <c r="AT292" s="28">
        <f t="shared" si="258"/>
        <v>1.0071871696325355E-2</v>
      </c>
      <c r="AU292" s="28">
        <f t="shared" si="259"/>
        <v>0.99546294283851566</v>
      </c>
      <c r="AV292" s="40">
        <f t="shared" si="260"/>
        <v>0.99546294283851566</v>
      </c>
      <c r="AW292" s="25">
        <f t="shared" si="261"/>
        <v>8.5714224355887582E-3</v>
      </c>
      <c r="AX292" s="28">
        <f t="shared" si="262"/>
        <v>0.81972940665072491</v>
      </c>
      <c r="AY292" s="25">
        <f t="shared" si="263"/>
        <v>7.7867702306280289E-5</v>
      </c>
      <c r="AZ292" s="25">
        <f t="shared" si="264"/>
        <v>1.1563870464075832E-2</v>
      </c>
      <c r="BA292" s="25">
        <f t="shared" si="254"/>
        <v>0.4072030423608014</v>
      </c>
      <c r="BB292" s="25">
        <f t="shared" si="270"/>
        <v>-1.3213317964670382E-2</v>
      </c>
      <c r="BC292" s="25">
        <f t="shared" si="255"/>
        <v>-1.3537211267475388E-2</v>
      </c>
      <c r="BD292" s="39">
        <f t="shared" si="266"/>
        <v>1</v>
      </c>
      <c r="BE292">
        <f t="shared" si="273"/>
        <v>0</v>
      </c>
      <c r="BF292">
        <f t="shared" si="267"/>
        <v>0</v>
      </c>
      <c r="BG292" t="str">
        <f t="shared" si="268"/>
        <v/>
      </c>
      <c r="BH292" t="str">
        <f t="shared" si="271"/>
        <v/>
      </c>
      <c r="BI292" t="str">
        <f t="shared" si="269"/>
        <v/>
      </c>
      <c r="BJ292" s="25" t="str">
        <f t="shared" si="265"/>
        <v/>
      </c>
    </row>
    <row r="293" spans="1:62">
      <c r="A293" s="1">
        <v>42935</v>
      </c>
      <c r="B293" s="41">
        <f t="shared" si="228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49"/>
        <v>3191.19965</v>
      </c>
      <c r="T293" t="str">
        <f t="shared" si="229"/>
        <v>熊</v>
      </c>
      <c r="U293">
        <f t="shared" si="230"/>
        <v>3232.8863999999999</v>
      </c>
      <c r="V293">
        <f t="shared" si="231"/>
        <v>3179.9058</v>
      </c>
      <c r="W293" s="40">
        <f t="shared" si="232"/>
        <v>1.6523786771081544E-2</v>
      </c>
      <c r="X293">
        <f t="shared" si="233"/>
        <v>1500</v>
      </c>
      <c r="Y293">
        <f t="shared" si="234"/>
        <v>930</v>
      </c>
      <c r="Z293" s="25">
        <f t="shared" si="235"/>
        <v>1.665322657325706E-2</v>
      </c>
      <c r="AA293" s="25">
        <f t="shared" si="236"/>
        <v>-1.7367500421851365E-3</v>
      </c>
      <c r="AB293" s="25">
        <f t="shared" si="237"/>
        <v>-6.0936443737148885E-6</v>
      </c>
      <c r="AC293" s="25">
        <f t="shared" si="238"/>
        <v>1.651769312670797E-2</v>
      </c>
      <c r="AD293" s="25">
        <f t="shared" si="239"/>
        <v>1.6053537510347965E-2</v>
      </c>
      <c r="AE293" s="25">
        <f t="shared" si="240"/>
        <v>-4.7024926073368855E-4</v>
      </c>
      <c r="AF293" s="25">
        <f t="shared" si="241"/>
        <v>1.6047443865974207E-2</v>
      </c>
      <c r="AG293" s="25">
        <f t="shared" si="242"/>
        <v>1.4310693823789127E-2</v>
      </c>
      <c r="AH293" s="25">
        <f t="shared" si="243"/>
        <v>2.7198148958705414E-4</v>
      </c>
      <c r="AI293" s="25">
        <f t="shared" si="244"/>
        <v>1.3623700859733904E-3</v>
      </c>
      <c r="AJ293" s="25">
        <f t="shared" si="245"/>
        <v>1.8648587995729177E-3</v>
      </c>
      <c r="AK293" s="25">
        <f t="shared" si="246"/>
        <v>9.9098985741034439E-3</v>
      </c>
      <c r="AL293" s="25">
        <f t="shared" si="247"/>
        <v>1.1436486547213732E-2</v>
      </c>
      <c r="AM293" s="25">
        <f t="shared" si="248"/>
        <v>7.3989526917937198E-3</v>
      </c>
      <c r="AN293" s="25">
        <f t="shared" si="249"/>
        <v>0</v>
      </c>
      <c r="AO293" s="40">
        <f t="shared" si="250"/>
        <v>4.0893270668775933E-2</v>
      </c>
      <c r="AP293" s="40">
        <f t="shared" si="251"/>
        <v>0.19208928332198469</v>
      </c>
      <c r="AQ293" s="25">
        <f t="shared" si="252"/>
        <v>1.4234737951196847E-3</v>
      </c>
      <c r="AR293" s="25">
        <f t="shared" si="272"/>
        <v>6.1375452918707848E-3</v>
      </c>
      <c r="AS293" s="25">
        <f t="shared" si="257"/>
        <v>1.6047443865974207E-2</v>
      </c>
      <c r="AT293" s="28">
        <f t="shared" si="258"/>
        <v>0.90715420347389131</v>
      </c>
      <c r="AU293" s="28">
        <f t="shared" si="259"/>
        <v>0.99917336992326067</v>
      </c>
      <c r="AV293" s="40">
        <f t="shared" si="260"/>
        <v>0.9996281657814402</v>
      </c>
      <c r="AW293" s="25">
        <f t="shared" si="261"/>
        <v>1.6047443865974207E-2</v>
      </c>
      <c r="AX293" s="28">
        <f t="shared" si="262"/>
        <v>0.37336496755416515</v>
      </c>
      <c r="AY293" s="25">
        <f t="shared" si="263"/>
        <v>1.0380147834837157E-2</v>
      </c>
      <c r="AZ293" s="25">
        <f t="shared" si="264"/>
        <v>7.392859047419975E-3</v>
      </c>
      <c r="BA293" s="25">
        <f t="shared" si="254"/>
        <v>0.99546294283851566</v>
      </c>
      <c r="BB293" s="25">
        <f t="shared" si="270"/>
        <v>9.5127046486477435E-3</v>
      </c>
      <c r="BC293" s="25">
        <f t="shared" si="255"/>
        <v>8.5714224355887582E-3</v>
      </c>
      <c r="BD293" s="39">
        <f t="shared" si="266"/>
        <v>0</v>
      </c>
      <c r="BE293" t="str">
        <f t="shared" si="273"/>
        <v/>
      </c>
      <c r="BF293" t="str">
        <f t="shared" si="267"/>
        <v/>
      </c>
      <c r="BG293">
        <f t="shared" si="268"/>
        <v>0</v>
      </c>
      <c r="BH293" t="str">
        <f t="shared" si="271"/>
        <v/>
      </c>
      <c r="BI293" t="str">
        <f t="shared" si="269"/>
        <v/>
      </c>
      <c r="BJ293" s="25" t="str">
        <f t="shared" si="265"/>
        <v/>
      </c>
    </row>
    <row r="294" spans="1:62">
      <c r="A294" s="1">
        <v>42936</v>
      </c>
      <c r="B294" s="41">
        <f t="shared" si="228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49"/>
        <v>3195.0240999999996</v>
      </c>
      <c r="T294" t="str">
        <f t="shared" si="229"/>
        <v>牛</v>
      </c>
      <c r="U294">
        <f t="shared" si="230"/>
        <v>3246.2359999999999</v>
      </c>
      <c r="V294">
        <f t="shared" si="231"/>
        <v>3225.4328</v>
      </c>
      <c r="W294" s="40">
        <f t="shared" si="232"/>
        <v>6.4290285231569429E-3</v>
      </c>
      <c r="X294">
        <f t="shared" si="233"/>
        <v>1344</v>
      </c>
      <c r="Y294">
        <f t="shared" si="234"/>
        <v>930</v>
      </c>
      <c r="Z294" s="25">
        <f t="shared" si="235"/>
        <v>6.4455968720859335E-3</v>
      </c>
      <c r="AA294" s="25">
        <f t="shared" si="236"/>
        <v>-1.6596880122913124E-3</v>
      </c>
      <c r="AB294" s="25">
        <f t="shared" si="237"/>
        <v>-2.7792969026082279E-4</v>
      </c>
      <c r="AC294" s="25">
        <f t="shared" si="238"/>
        <v>6.1510988328961997E-3</v>
      </c>
      <c r="AD294" s="25">
        <f t="shared" si="239"/>
        <v>5.7865924908243709E-3</v>
      </c>
      <c r="AE294" s="25">
        <f t="shared" si="240"/>
        <v>-6.4243603233257751E-4</v>
      </c>
      <c r="AF294" s="25">
        <f t="shared" si="241"/>
        <v>5.508662800563743E-3</v>
      </c>
      <c r="AG294" s="25">
        <f t="shared" si="242"/>
        <v>3.8489747882723482E-3</v>
      </c>
      <c r="AH294" s="25">
        <f t="shared" si="243"/>
        <v>7.5045290084884396E-4</v>
      </c>
      <c r="AI294" s="25">
        <f t="shared" si="244"/>
        <v>1.6181450715854894E-3</v>
      </c>
      <c r="AJ294" s="25">
        <f t="shared" si="245"/>
        <v>1.9977827465504595E-3</v>
      </c>
      <c r="AK294" s="25">
        <f t="shared" si="246"/>
        <v>2.8089046997821221E-3</v>
      </c>
      <c r="AL294" s="25">
        <f t="shared" si="247"/>
        <v>4.6017380007513427E-3</v>
      </c>
      <c r="AM294" s="25">
        <f t="shared" si="248"/>
        <v>3.472745697724532E-3</v>
      </c>
      <c r="AN294" s="25">
        <f t="shared" si="249"/>
        <v>0</v>
      </c>
      <c r="AO294" s="40">
        <f t="shared" si="250"/>
        <v>0.1393310389330982</v>
      </c>
      <c r="AP294" s="40">
        <f t="shared" si="251"/>
        <v>0.49969751559475106</v>
      </c>
      <c r="AQ294" s="25">
        <f t="shared" si="252"/>
        <v>2.9143767205913867E-4</v>
      </c>
      <c r="AR294" s="25">
        <f t="shared" si="272"/>
        <v>2.6997581007814206E-3</v>
      </c>
      <c r="AS294" s="25">
        <f t="shared" si="257"/>
        <v>5.508662800563743E-3</v>
      </c>
      <c r="AT294" s="28">
        <f t="shared" si="258"/>
        <v>0.74957652183265144</v>
      </c>
      <c r="AU294" s="28">
        <f t="shared" si="259"/>
        <v>0.91984040946171119</v>
      </c>
      <c r="AV294" s="40">
        <f t="shared" si="260"/>
        <v>0.95663647900324</v>
      </c>
      <c r="AW294" s="25">
        <f t="shared" si="261"/>
        <v>5.508662800563743E-3</v>
      </c>
      <c r="AX294" s="28">
        <f t="shared" si="262"/>
        <v>0.42059875403784613</v>
      </c>
      <c r="AY294" s="25">
        <f t="shared" si="263"/>
        <v>3.4513407321148121E-3</v>
      </c>
      <c r="AZ294" s="25">
        <f t="shared" si="264"/>
        <v>3.1948160074637454E-3</v>
      </c>
      <c r="BA294" s="25">
        <f t="shared" si="254"/>
        <v>0.9996281657814402</v>
      </c>
      <c r="BB294" s="25">
        <f t="shared" si="270"/>
        <v>6.1375452918707848E-3</v>
      </c>
      <c r="BC294" s="25">
        <f t="shared" si="255"/>
        <v>1.6047443865974207E-2</v>
      </c>
      <c r="BD294" s="39">
        <f t="shared" si="266"/>
        <v>0</v>
      </c>
      <c r="BE294" t="str">
        <f t="shared" si="273"/>
        <v/>
      </c>
      <c r="BF294" t="str">
        <f t="shared" si="267"/>
        <v/>
      </c>
      <c r="BG294" t="str">
        <f t="shared" si="268"/>
        <v/>
      </c>
      <c r="BH294">
        <f t="shared" si="271"/>
        <v>0</v>
      </c>
      <c r="BI294" t="str">
        <f t="shared" si="269"/>
        <v/>
      </c>
      <c r="BJ294" s="25" t="str">
        <f t="shared" si="265"/>
        <v/>
      </c>
    </row>
    <row r="295" spans="1:62">
      <c r="A295" s="1">
        <v>42937</v>
      </c>
      <c r="B295" s="41">
        <f t="shared" si="228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49"/>
        <v>3199.9345499999995</v>
      </c>
      <c r="T295" t="str">
        <f t="shared" si="229"/>
        <v>牛</v>
      </c>
      <c r="U295">
        <f t="shared" si="230"/>
        <v>3247.7121999999999</v>
      </c>
      <c r="V295">
        <f t="shared" si="231"/>
        <v>3232.0722999999998</v>
      </c>
      <c r="W295" s="40">
        <f t="shared" si="232"/>
        <v>4.8272995409452983E-3</v>
      </c>
      <c r="X295">
        <f t="shared" si="233"/>
        <v>1420</v>
      </c>
      <c r="Y295">
        <f t="shared" si="234"/>
        <v>1452</v>
      </c>
      <c r="Z295" s="25">
        <f t="shared" si="235"/>
        <v>4.8322182238759778E-3</v>
      </c>
      <c r="AA295" s="25">
        <f t="shared" si="236"/>
        <v>-2.6985222306774594E-3</v>
      </c>
      <c r="AB295" s="25">
        <f t="shared" si="237"/>
        <v>-2.9461294995499505E-3</v>
      </c>
      <c r="AC295" s="25">
        <f t="shared" si="238"/>
        <v>1.8811700413955332E-3</v>
      </c>
      <c r="AD295" s="25">
        <f t="shared" si="239"/>
        <v>3.431090602973693E-3</v>
      </c>
      <c r="AE295" s="25">
        <f t="shared" si="240"/>
        <v>-1.3962089379716853E-3</v>
      </c>
      <c r="AF295" s="25">
        <f t="shared" si="241"/>
        <v>4.8496110342383911E-4</v>
      </c>
      <c r="AG295" s="25">
        <f t="shared" si="242"/>
        <v>-2.2135611272536336E-3</v>
      </c>
      <c r="AH295" s="25">
        <f t="shared" si="243"/>
        <v>-9.8750835994001674E-5</v>
      </c>
      <c r="AI295" s="25">
        <f t="shared" si="244"/>
        <v>-1.0828059073564615E-3</v>
      </c>
      <c r="AJ295" s="25">
        <f t="shared" si="245"/>
        <v>-3.7342584245926645E-4</v>
      </c>
      <c r="AK295" s="25">
        <f t="shared" si="246"/>
        <v>4.8261408740917752E-4</v>
      </c>
      <c r="AL295" s="25">
        <f t="shared" si="247"/>
        <v>4.4988583505037099E-3</v>
      </c>
      <c r="AM295" s="25">
        <f t="shared" si="248"/>
        <v>4.8272995409452983E-3</v>
      </c>
      <c r="AN295" s="25">
        <f t="shared" si="249"/>
        <v>0</v>
      </c>
      <c r="AO295" s="40">
        <f t="shared" si="250"/>
        <v>0.29451641233943249</v>
      </c>
      <c r="AP295" s="40">
        <f t="shared" si="251"/>
        <v>0.89459600395213446</v>
      </c>
      <c r="AQ295" s="25">
        <f t="shared" si="252"/>
        <v>3.2615153385565288E-4</v>
      </c>
      <c r="AR295" s="25">
        <f t="shared" si="272"/>
        <v>2.3470160146447454E-6</v>
      </c>
      <c r="AS295" s="25">
        <f t="shared" si="257"/>
        <v>4.8496110342383911E-4</v>
      </c>
      <c r="AT295" s="28">
        <f t="shared" si="258"/>
        <v>0.40171808101877821</v>
      </c>
      <c r="AU295" s="28">
        <f t="shared" si="259"/>
        <v>0.38912013503924203</v>
      </c>
      <c r="AV295" s="40">
        <f t="shared" si="260"/>
        <v>0.38912013503924203</v>
      </c>
      <c r="AW295" s="25">
        <f t="shared" si="261"/>
        <v>4.8496110342383911E-4</v>
      </c>
      <c r="AX295" s="28">
        <f t="shared" si="262"/>
        <v>4.8593661084221591E-4</v>
      </c>
      <c r="AY295" s="25">
        <f t="shared" si="263"/>
        <v>1.8097056731231375E-3</v>
      </c>
      <c r="AZ295" s="25">
        <f t="shared" si="264"/>
        <v>1.8811700413955332E-3</v>
      </c>
      <c r="BA295" s="25">
        <f t="shared" si="254"/>
        <v>0.95663647900324</v>
      </c>
      <c r="BB295" s="25">
        <f t="shared" si="270"/>
        <v>2.6997581007814206E-3</v>
      </c>
      <c r="BC295" s="25">
        <f t="shared" si="255"/>
        <v>5.508662800563743E-3</v>
      </c>
      <c r="BD295" s="39">
        <f t="shared" si="266"/>
        <v>0</v>
      </c>
      <c r="BE295" t="str">
        <f t="shared" si="273"/>
        <v/>
      </c>
      <c r="BF295" t="str">
        <f t="shared" si="267"/>
        <v/>
      </c>
      <c r="BG295" t="str">
        <f t="shared" si="268"/>
        <v/>
      </c>
      <c r="BH295" t="str">
        <f t="shared" si="271"/>
        <v/>
      </c>
      <c r="BI295">
        <f t="shared" si="269"/>
        <v>0</v>
      </c>
      <c r="BJ295" s="25" t="str">
        <f t="shared" si="265"/>
        <v/>
      </c>
    </row>
    <row r="296" spans="1:62">
      <c r="A296" s="1">
        <v>42940</v>
      </c>
      <c r="B296" s="41">
        <f t="shared" si="228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49"/>
        <v>3203.9710150000001</v>
      </c>
      <c r="T296" t="str">
        <f t="shared" si="229"/>
        <v>牛</v>
      </c>
      <c r="U296">
        <f t="shared" si="230"/>
        <v>3261.1046000000001</v>
      </c>
      <c r="V296">
        <f t="shared" si="231"/>
        <v>3230.1</v>
      </c>
      <c r="W296" s="40">
        <f t="shared" si="232"/>
        <v>9.5528758354039931E-3</v>
      </c>
      <c r="X296">
        <f t="shared" si="233"/>
        <v>1426</v>
      </c>
      <c r="Y296">
        <f t="shared" si="234"/>
        <v>936</v>
      </c>
      <c r="Z296" s="25">
        <f t="shared" si="235"/>
        <v>9.5962734841685618E-3</v>
      </c>
      <c r="AA296" s="25">
        <f t="shared" si="236"/>
        <v>-2.2439443063744942E-3</v>
      </c>
      <c r="AB296" s="25">
        <f t="shared" si="237"/>
        <v>-3.259725901813359E-3</v>
      </c>
      <c r="AC296" s="25">
        <f t="shared" si="238"/>
        <v>6.2931499335906619E-3</v>
      </c>
      <c r="AD296" s="25">
        <f t="shared" si="239"/>
        <v>9.3052361498789475E-3</v>
      </c>
      <c r="AE296" s="25">
        <f t="shared" si="240"/>
        <v>-2.476396855250173E-4</v>
      </c>
      <c r="AF296" s="25">
        <f t="shared" si="241"/>
        <v>6.0455102480656484E-3</v>
      </c>
      <c r="AG296" s="25">
        <f t="shared" si="242"/>
        <v>3.8015659416912205E-3</v>
      </c>
      <c r="AH296" s="25">
        <f t="shared" si="243"/>
        <v>5.0437617010031161E-4</v>
      </c>
      <c r="AI296" s="25">
        <f t="shared" si="244"/>
        <v>-6.8094800369332986E-5</v>
      </c>
      <c r="AJ296" s="25">
        <f t="shared" si="245"/>
        <v>2.4421546366533162E-3</v>
      </c>
      <c r="AK296" s="25">
        <f t="shared" si="246"/>
        <v>4.0248215287856963E-3</v>
      </c>
      <c r="AL296" s="25">
        <f t="shared" si="247"/>
        <v>8.1429732734744353E-3</v>
      </c>
      <c r="AM296" s="25">
        <f t="shared" si="248"/>
        <v>5.3299853533593537E-3</v>
      </c>
      <c r="AN296" s="25">
        <f t="shared" si="249"/>
        <v>-4.9570732265979259E-5</v>
      </c>
      <c r="AO296" s="40">
        <f t="shared" si="250"/>
        <v>3.0291556228707783E-2</v>
      </c>
      <c r="AP296" s="40">
        <f t="shared" si="251"/>
        <v>0.30511548655812576</v>
      </c>
      <c r="AQ296" s="25">
        <f t="shared" si="252"/>
        <v>1.4053389843821696E-3</v>
      </c>
      <c r="AR296" s="25">
        <f t="shared" si="272"/>
        <v>2.0702594515459661E-3</v>
      </c>
      <c r="AS296" s="25">
        <f t="shared" si="257"/>
        <v>6.0455102480656484E-3</v>
      </c>
      <c r="AT296" s="28">
        <f t="shared" si="258"/>
        <v>0.52366527830366394</v>
      </c>
      <c r="AU296" s="28">
        <f t="shared" si="259"/>
        <v>0.3877845333825396</v>
      </c>
      <c r="AV296" s="40">
        <f t="shared" si="260"/>
        <v>0.65769595479379794</v>
      </c>
      <c r="AW296" s="25">
        <f t="shared" si="261"/>
        <v>6.0455102480656484E-3</v>
      </c>
      <c r="AX296" s="28">
        <f t="shared" si="262"/>
        <v>0.21681943969603243</v>
      </c>
      <c r="AY296" s="25">
        <f t="shared" si="263"/>
        <v>4.272461214310617E-3</v>
      </c>
      <c r="AZ296" s="25">
        <f t="shared" si="264"/>
        <v>2.0702594515459661E-3</v>
      </c>
      <c r="BA296" s="25">
        <f t="shared" si="254"/>
        <v>0.38912013503924203</v>
      </c>
      <c r="BB296" s="25">
        <f t="shared" si="270"/>
        <v>2.3470160146447454E-6</v>
      </c>
      <c r="BC296" s="25">
        <f t="shared" si="255"/>
        <v>4.8496110342383911E-4</v>
      </c>
      <c r="BD296" s="39">
        <f t="shared" si="266"/>
        <v>0</v>
      </c>
      <c r="BE296" t="str">
        <f t="shared" si="273"/>
        <v/>
      </c>
      <c r="BF296" t="str">
        <f t="shared" si="267"/>
        <v/>
      </c>
      <c r="BG296" t="str">
        <f t="shared" si="268"/>
        <v/>
      </c>
      <c r="BH296" t="str">
        <f t="shared" si="271"/>
        <v/>
      </c>
      <c r="BI296" t="str">
        <f t="shared" si="269"/>
        <v/>
      </c>
      <c r="BJ296" s="25" t="str">
        <f t="shared" si="265"/>
        <v/>
      </c>
    </row>
    <row r="297" spans="1:62">
      <c r="A297" s="1">
        <v>42941</v>
      </c>
      <c r="B297" s="41">
        <f t="shared" si="228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49"/>
        <v>3207.1932649999999</v>
      </c>
      <c r="T297" t="str">
        <f t="shared" si="229"/>
        <v>牛</v>
      </c>
      <c r="U297">
        <f t="shared" si="230"/>
        <v>3261.6453999999999</v>
      </c>
      <c r="V297">
        <f t="shared" si="231"/>
        <v>3233.3908000000001</v>
      </c>
      <c r="W297" s="40">
        <f t="shared" si="232"/>
        <v>8.7004220955559496E-3</v>
      </c>
      <c r="X297">
        <f t="shared" si="233"/>
        <v>1020</v>
      </c>
      <c r="Y297">
        <f t="shared" si="234"/>
        <v>1424</v>
      </c>
      <c r="Z297" s="25">
        <f t="shared" si="235"/>
        <v>8.6960306020895366E-3</v>
      </c>
      <c r="AA297" s="25">
        <f t="shared" si="236"/>
        <v>-4.1663915830346789E-4</v>
      </c>
      <c r="AB297" s="25">
        <f t="shared" si="237"/>
        <v>-5.4968839772984966E-3</v>
      </c>
      <c r="AC297" s="25">
        <f t="shared" si="238"/>
        <v>3.2035381182574812E-3</v>
      </c>
      <c r="AD297" s="25">
        <f t="shared" si="239"/>
        <v>3.8421846917872232E-3</v>
      </c>
      <c r="AE297" s="25">
        <f t="shared" si="240"/>
        <v>-4.8582374037687056E-3</v>
      </c>
      <c r="AF297" s="25">
        <f t="shared" si="241"/>
        <v>-1.6546992855112142E-3</v>
      </c>
      <c r="AG297" s="25">
        <f t="shared" si="242"/>
        <v>-2.0713384438147773E-3</v>
      </c>
      <c r="AH297" s="25">
        <f t="shared" si="243"/>
        <v>2.2415743947261924E-4</v>
      </c>
      <c r="AI297" s="25">
        <f t="shared" si="244"/>
        <v>1.5481044889484891E-3</v>
      </c>
      <c r="AJ297" s="25">
        <f t="shared" si="245"/>
        <v>1.9572493632930609E-3</v>
      </c>
      <c r="AK297" s="25">
        <f t="shared" si="246"/>
        <v>-9.5529413349388108E-4</v>
      </c>
      <c r="AL297" s="25">
        <f t="shared" si="247"/>
        <v>7.2127515629357344E-3</v>
      </c>
      <c r="AM297" s="25">
        <f t="shared" si="248"/>
        <v>5.8472107660546332E-3</v>
      </c>
      <c r="AN297" s="25">
        <f t="shared" si="249"/>
        <v>0</v>
      </c>
      <c r="AO297" s="40">
        <f t="shared" si="250"/>
        <v>0.46640899627999305</v>
      </c>
      <c r="AP297" s="40">
        <f t="shared" si="251"/>
        <v>0.52417152998190697</v>
      </c>
      <c r="AQ297" s="25">
        <f t="shared" si="252"/>
        <v>-6.8556331095863962E-4</v>
      </c>
      <c r="AR297" s="25">
        <f t="shared" si="272"/>
        <v>-6.9940515201747137E-4</v>
      </c>
      <c r="AS297" s="25">
        <f t="shared" si="257"/>
        <v>-1.6546992855112142E-3</v>
      </c>
      <c r="AT297" s="28">
        <f t="shared" si="258"/>
        <v>0.33405856455410332</v>
      </c>
      <c r="AU297" s="28">
        <f t="shared" si="259"/>
        <v>0.54715030825294608</v>
      </c>
      <c r="AV297" s="40">
        <f t="shared" si="260"/>
        <v>0.36719330657662425</v>
      </c>
      <c r="AW297" s="25">
        <f t="shared" si="261"/>
        <v>-1.6546992855112142E-3</v>
      </c>
      <c r="AX297" s="28">
        <f t="shared" si="262"/>
        <v>-8.032320400925512E-2</v>
      </c>
      <c r="AY297" s="25">
        <f t="shared" si="263"/>
        <v>2.4152727376545295E-3</v>
      </c>
      <c r="AZ297" s="25">
        <f t="shared" si="264"/>
        <v>3.2035381182574812E-3</v>
      </c>
      <c r="BA297" s="25">
        <f t="shared" si="254"/>
        <v>0.65769595479379794</v>
      </c>
      <c r="BB297" s="25">
        <f t="shared" si="270"/>
        <v>2.0702594515459661E-3</v>
      </c>
      <c r="BC297" s="25">
        <f t="shared" si="255"/>
        <v>6.0455102480656484E-3</v>
      </c>
      <c r="BD297" s="39">
        <f t="shared" si="266"/>
        <v>0</v>
      </c>
      <c r="BE297">
        <f t="shared" si="273"/>
        <v>1</v>
      </c>
      <c r="BF297">
        <f t="shared" si="267"/>
        <v>1</v>
      </c>
      <c r="BG297" t="str">
        <f t="shared" si="268"/>
        <v/>
      </c>
      <c r="BH297" t="str">
        <f t="shared" si="271"/>
        <v/>
      </c>
      <c r="BI297" t="str">
        <f t="shared" si="269"/>
        <v/>
      </c>
      <c r="BJ297" s="25">
        <f t="shared" si="265"/>
        <v>-6.9940515201747137E-4</v>
      </c>
    </row>
    <row r="298" spans="1:62">
      <c r="A298" s="1">
        <v>42942</v>
      </c>
      <c r="B298" s="41">
        <f t="shared" si="228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49"/>
        <v>3209.8058149999997</v>
      </c>
      <c r="T298" t="str">
        <f t="shared" si="229"/>
        <v>牛</v>
      </c>
      <c r="U298">
        <f t="shared" si="230"/>
        <v>3264.5954999999999</v>
      </c>
      <c r="V298">
        <f t="shared" si="231"/>
        <v>3228.3571999999999</v>
      </c>
      <c r="W298" s="40">
        <f t="shared" si="232"/>
        <v>1.116246427466039E-2</v>
      </c>
      <c r="X298">
        <f t="shared" si="233"/>
        <v>954</v>
      </c>
      <c r="Y298">
        <f t="shared" si="234"/>
        <v>1304</v>
      </c>
      <c r="Z298" s="25">
        <f t="shared" si="235"/>
        <v>1.1169282735670588E-2</v>
      </c>
      <c r="AA298" s="25">
        <f t="shared" si="236"/>
        <v>2.142650237809951E-4</v>
      </c>
      <c r="AB298" s="25">
        <f t="shared" si="237"/>
        <v>-5.2247147876022743E-3</v>
      </c>
      <c r="AC298" s="25">
        <f t="shared" si="238"/>
        <v>5.9377494870581065E-3</v>
      </c>
      <c r="AD298" s="25">
        <f t="shared" si="239"/>
        <v>6.1866922925629024E-3</v>
      </c>
      <c r="AE298" s="25">
        <f t="shared" si="240"/>
        <v>-4.9757719820977073E-3</v>
      </c>
      <c r="AF298" s="25">
        <f t="shared" si="241"/>
        <v>9.6197750496056461E-4</v>
      </c>
      <c r="AG298" s="25">
        <f t="shared" si="242"/>
        <v>1.1762425287414615E-3</v>
      </c>
      <c r="AH298" s="25">
        <f t="shared" si="243"/>
        <v>1.2027737352938808E-3</v>
      </c>
      <c r="AI298" s="25">
        <f t="shared" si="244"/>
        <v>2.3976147467987883E-3</v>
      </c>
      <c r="AJ298" s="25">
        <f t="shared" si="245"/>
        <v>2.004578688615945E-3</v>
      </c>
      <c r="AK298" s="25">
        <f t="shared" si="246"/>
        <v>-3.9288834029863771E-3</v>
      </c>
      <c r="AL298" s="25">
        <f t="shared" si="247"/>
        <v>1.0512097242445798E-2</v>
      </c>
      <c r="AM298" s="25">
        <f t="shared" si="248"/>
        <v>6.0151271081001758E-3</v>
      </c>
      <c r="AN298" s="25">
        <f t="shared" si="249"/>
        <v>0</v>
      </c>
      <c r="AO298" s="40">
        <f t="shared" si="250"/>
        <v>0.41019684808717227</v>
      </c>
      <c r="AP298" s="40">
        <f t="shared" si="251"/>
        <v>0.38983537406995061</v>
      </c>
      <c r="AQ298" s="25">
        <f t="shared" si="252"/>
        <v>5.532641884447993E-4</v>
      </c>
      <c r="AR298" s="25">
        <f t="shared" si="272"/>
        <v>4.8908609079469107E-3</v>
      </c>
      <c r="AS298" s="25">
        <f t="shared" si="257"/>
        <v>9.6197750496056461E-4</v>
      </c>
      <c r="AT298" s="28">
        <f t="shared" si="258"/>
        <v>3.7530025191865428E-2</v>
      </c>
      <c r="AU298" s="28">
        <f t="shared" si="259"/>
        <v>0.98709793351303288</v>
      </c>
      <c r="AV298" s="40">
        <f t="shared" si="260"/>
        <v>0.53054917035291593</v>
      </c>
      <c r="AW298" s="25">
        <f t="shared" si="261"/>
        <v>9.6197750496056461E-4</v>
      </c>
      <c r="AX298" s="28">
        <f t="shared" si="262"/>
        <v>0.43723629419702664</v>
      </c>
      <c r="AY298" s="25">
        <f t="shared" si="263"/>
        <v>3.9652154689667432E-4</v>
      </c>
      <c r="AZ298" s="25">
        <f t="shared" si="264"/>
        <v>5.9377494870581065E-3</v>
      </c>
      <c r="BA298" s="25">
        <f t="shared" si="254"/>
        <v>0.36719330657662425</v>
      </c>
      <c r="BB298" s="25">
        <f t="shared" si="270"/>
        <v>-6.9940515201747137E-4</v>
      </c>
      <c r="BC298" s="25">
        <f t="shared" si="255"/>
        <v>-1.6546992855112142E-3</v>
      </c>
      <c r="BD298" s="39">
        <f t="shared" si="266"/>
        <v>1</v>
      </c>
      <c r="BE298" t="str">
        <f t="shared" si="273"/>
        <v/>
      </c>
      <c r="BF298" t="str">
        <f t="shared" si="267"/>
        <v/>
      </c>
      <c r="BG298">
        <f t="shared" si="268"/>
        <v>0.5</v>
      </c>
      <c r="BH298" t="str">
        <f t="shared" si="271"/>
        <v/>
      </c>
      <c r="BI298" t="str">
        <f t="shared" si="269"/>
        <v/>
      </c>
      <c r="BJ298" s="25">
        <f t="shared" si="265"/>
        <v>2.4454304539734554E-3</v>
      </c>
    </row>
    <row r="299" spans="1:62">
      <c r="A299" s="1">
        <v>42943</v>
      </c>
      <c r="B299" s="41">
        <f t="shared" si="228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49"/>
        <v>3213.4898200000002</v>
      </c>
      <c r="T299" t="str">
        <f t="shared" si="229"/>
        <v>牛</v>
      </c>
      <c r="U299">
        <f t="shared" si="230"/>
        <v>3251.9261000000001</v>
      </c>
      <c r="V299">
        <f t="shared" si="231"/>
        <v>3220.7941999999998</v>
      </c>
      <c r="W299" s="40">
        <f t="shared" si="232"/>
        <v>9.6194918431797144E-3</v>
      </c>
      <c r="X299">
        <f t="shared" si="233"/>
        <v>1402</v>
      </c>
      <c r="Y299">
        <f t="shared" si="234"/>
        <v>1101</v>
      </c>
      <c r="Z299" s="25">
        <f t="shared" si="235"/>
        <v>9.5974585088624848E-3</v>
      </c>
      <c r="AA299" s="25">
        <f t="shared" si="236"/>
        <v>-1.1764583273349352E-3</v>
      </c>
      <c r="AB299" s="25">
        <f t="shared" si="237"/>
        <v>-8.1012506271152919E-4</v>
      </c>
      <c r="AC299" s="25">
        <f t="shared" si="238"/>
        <v>8.8093667804680573E-3</v>
      </c>
      <c r="AD299" s="25">
        <f t="shared" si="239"/>
        <v>2.5127747512880905E-3</v>
      </c>
      <c r="AE299" s="25">
        <f t="shared" si="240"/>
        <v>-7.1067170918914929E-3</v>
      </c>
      <c r="AF299" s="25">
        <f t="shared" si="241"/>
        <v>1.7026496885766973E-3</v>
      </c>
      <c r="AG299" s="25">
        <f t="shared" si="242"/>
        <v>5.2619136124160419E-4</v>
      </c>
      <c r="AH299" s="25">
        <f t="shared" si="243"/>
        <v>-9.2746999646155302E-4</v>
      </c>
      <c r="AI299" s="25">
        <f t="shared" si="244"/>
        <v>-3.4983502840396233E-3</v>
      </c>
      <c r="AJ299" s="25">
        <f t="shared" si="245"/>
        <v>-2.9137302279664008E-3</v>
      </c>
      <c r="AK299" s="25">
        <f t="shared" si="246"/>
        <v>-2.0757309193884586E-3</v>
      </c>
      <c r="AL299" s="25">
        <f t="shared" si="247"/>
        <v>7.1442961734738504E-3</v>
      </c>
      <c r="AM299" s="25">
        <f t="shared" si="248"/>
        <v>5.3622896689143372E-3</v>
      </c>
      <c r="AN299" s="25">
        <f t="shared" si="249"/>
        <v>0</v>
      </c>
      <c r="AO299" s="40">
        <f t="shared" si="250"/>
        <v>0.99472127555460832</v>
      </c>
      <c r="AP299" s="40">
        <f t="shared" si="251"/>
        <v>1.1600722306183335</v>
      </c>
      <c r="AQ299" s="25">
        <f t="shared" si="252"/>
        <v>-2.788739701459137E-4</v>
      </c>
      <c r="AR299" s="25">
        <f t="shared" si="272"/>
        <v>3.7783806079650941E-3</v>
      </c>
      <c r="AS299" s="25">
        <f t="shared" si="257"/>
        <v>1.7026496885766973E-3</v>
      </c>
      <c r="AT299" s="28">
        <f t="shared" si="258"/>
        <v>0.70345174016030543</v>
      </c>
      <c r="AU299" s="28">
        <f t="shared" si="259"/>
        <v>0.84857772078821214</v>
      </c>
      <c r="AV299" s="40">
        <f t="shared" si="260"/>
        <v>0.91541152322858099</v>
      </c>
      <c r="AW299" s="25">
        <f t="shared" si="261"/>
        <v>1.7026496885766973E-3</v>
      </c>
      <c r="AX299" s="28">
        <f t="shared" si="262"/>
        <v>0.39361233975440091</v>
      </c>
      <c r="AY299" s="25">
        <f t="shared" si="263"/>
        <v>5.0309861725030018E-3</v>
      </c>
      <c r="AZ299" s="25">
        <f t="shared" si="264"/>
        <v>4.5521646062027816E-3</v>
      </c>
      <c r="BA299" s="25">
        <f t="shared" si="254"/>
        <v>0.53054917035291593</v>
      </c>
      <c r="BB299" s="25">
        <f t="shared" si="270"/>
        <v>4.8908609079469107E-3</v>
      </c>
      <c r="BC299" s="25">
        <f t="shared" si="255"/>
        <v>9.6197750496056461E-4</v>
      </c>
      <c r="BD299" s="39">
        <f t="shared" si="266"/>
        <v>0</v>
      </c>
      <c r="BE299" t="str">
        <f t="shared" si="273"/>
        <v/>
      </c>
      <c r="BF299" t="str">
        <f t="shared" si="267"/>
        <v/>
      </c>
      <c r="BG299" t="str">
        <f t="shared" si="268"/>
        <v/>
      </c>
      <c r="BH299">
        <f t="shared" si="271"/>
        <v>0</v>
      </c>
      <c r="BI299" t="str">
        <f t="shared" si="269"/>
        <v/>
      </c>
      <c r="BJ299" s="25" t="str">
        <f t="shared" si="265"/>
        <v/>
      </c>
    </row>
    <row r="300" spans="1:62">
      <c r="A300" s="1">
        <v>42944</v>
      </c>
      <c r="B300" s="41">
        <f t="shared" si="228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49"/>
        <v>3216.5595199999998</v>
      </c>
      <c r="T300" t="str">
        <f t="shared" si="229"/>
        <v>牛</v>
      </c>
      <c r="U300">
        <f t="shared" si="230"/>
        <v>3256.2015999999999</v>
      </c>
      <c r="V300">
        <f t="shared" si="231"/>
        <v>3233.0630000000001</v>
      </c>
      <c r="W300" s="40">
        <f t="shared" si="232"/>
        <v>7.1313775870247634E-3</v>
      </c>
      <c r="X300">
        <f t="shared" si="233"/>
        <v>1424</v>
      </c>
      <c r="Y300">
        <f t="shared" si="234"/>
        <v>944</v>
      </c>
      <c r="Z300" s="25">
        <f t="shared" si="235"/>
        <v>7.1411623478845852E-3</v>
      </c>
      <c r="AA300" s="25">
        <f t="shared" si="236"/>
        <v>-2.8106801720033741E-3</v>
      </c>
      <c r="AB300" s="25">
        <f t="shared" si="237"/>
        <v>-6.3787890660278875E-4</v>
      </c>
      <c r="AC300" s="25">
        <f t="shared" si="238"/>
        <v>6.493498680422042E-3</v>
      </c>
      <c r="AD300" s="25">
        <f t="shared" si="239"/>
        <v>4.9347009700656339E-3</v>
      </c>
      <c r="AE300" s="25">
        <f t="shared" si="240"/>
        <v>-2.1966766169591407E-3</v>
      </c>
      <c r="AF300" s="25">
        <f t="shared" si="241"/>
        <v>4.2968220634627659E-3</v>
      </c>
      <c r="AG300" s="25">
        <f t="shared" si="242"/>
        <v>1.4861418914595261E-3</v>
      </c>
      <c r="AH300" s="25">
        <f t="shared" si="243"/>
        <v>4.0248840597176642E-3</v>
      </c>
      <c r="AI300" s="25">
        <f t="shared" si="244"/>
        <v>4.0248840597176642E-3</v>
      </c>
      <c r="AJ300" s="25">
        <f t="shared" si="245"/>
        <v>4.0248840597176642E-3</v>
      </c>
      <c r="AK300" s="25">
        <f t="shared" si="246"/>
        <v>2.5161111545078637E-3</v>
      </c>
      <c r="AL300" s="25">
        <f t="shared" si="247"/>
        <v>6.2826671126112394E-3</v>
      </c>
      <c r="AM300" s="25">
        <f t="shared" si="248"/>
        <v>3.1157126930378156E-3</v>
      </c>
      <c r="AN300" s="25">
        <f t="shared" si="249"/>
        <v>0</v>
      </c>
      <c r="AO300" s="40">
        <f t="shared" si="250"/>
        <v>0.34892668898027246</v>
      </c>
      <c r="AP300" s="40">
        <f t="shared" si="251"/>
        <v>0.79650278265820451</v>
      </c>
      <c r="AQ300" s="25">
        <f t="shared" si="252"/>
        <v>-1.8398805804392107E-4</v>
      </c>
      <c r="AR300" s="25">
        <f t="shared" si="272"/>
        <v>1.7807109089550367E-3</v>
      </c>
      <c r="AS300" s="25">
        <f t="shared" si="257"/>
        <v>4.2968220634627659E-3</v>
      </c>
      <c r="AT300" s="28">
        <f t="shared" si="258"/>
        <v>0.74953622363346517</v>
      </c>
      <c r="AU300" s="28">
        <f t="shared" si="259"/>
        <v>0.7950165850576556</v>
      </c>
      <c r="AV300" s="40">
        <f t="shared" si="260"/>
        <v>0.91026250507809714</v>
      </c>
      <c r="AW300" s="25">
        <f t="shared" si="261"/>
        <v>4.2968220634627659E-3</v>
      </c>
      <c r="AX300" s="28">
        <f t="shared" si="262"/>
        <v>0.25020960645846851</v>
      </c>
      <c r="AY300" s="25">
        <f t="shared" si="263"/>
        <v>4.7127877714669541E-3</v>
      </c>
      <c r="AZ300" s="25">
        <f t="shared" si="264"/>
        <v>2.4778337864351857E-3</v>
      </c>
      <c r="BA300" s="25">
        <f t="shared" si="254"/>
        <v>0.91541152322858099</v>
      </c>
      <c r="BB300" s="25">
        <f t="shared" si="270"/>
        <v>3.7783806079650941E-3</v>
      </c>
      <c r="BC300" s="25">
        <f t="shared" si="255"/>
        <v>1.7026496885766973E-3</v>
      </c>
      <c r="BD300" s="39">
        <f t="shared" si="266"/>
        <v>0</v>
      </c>
      <c r="BE300" t="str">
        <f t="shared" si="273"/>
        <v/>
      </c>
      <c r="BF300" t="str">
        <f t="shared" si="267"/>
        <v/>
      </c>
      <c r="BG300" t="str">
        <f t="shared" si="268"/>
        <v/>
      </c>
      <c r="BH300" t="str">
        <f t="shared" si="271"/>
        <v/>
      </c>
      <c r="BI300">
        <f t="shared" si="269"/>
        <v>0</v>
      </c>
      <c r="BJ300" s="25" t="str">
        <f t="shared" si="265"/>
        <v/>
      </c>
    </row>
    <row r="301" spans="1:62">
      <c r="A301" s="1">
        <v>42947</v>
      </c>
      <c r="B301" s="41">
        <f t="shared" si="228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49"/>
        <v>3219.7125799999994</v>
      </c>
      <c r="T301" t="str">
        <f t="shared" si="229"/>
        <v>牛</v>
      </c>
      <c r="U301">
        <f t="shared" si="230"/>
        <v>3276.9461000000001</v>
      </c>
      <c r="V301">
        <f t="shared" si="231"/>
        <v>3251.1941000000002</v>
      </c>
      <c r="W301" s="40">
        <f t="shared" si="232"/>
        <v>7.8895773649457889E-3</v>
      </c>
      <c r="X301">
        <f t="shared" si="233"/>
        <v>1313</v>
      </c>
      <c r="Y301">
        <f t="shared" si="234"/>
        <v>951</v>
      </c>
      <c r="Z301" s="25">
        <f t="shared" si="235"/>
        <v>7.916988688869862E-3</v>
      </c>
      <c r="AA301" s="25">
        <f t="shared" si="236"/>
        <v>-4.221072564565555E-4</v>
      </c>
      <c r="AB301" s="25">
        <f t="shared" si="237"/>
        <v>-8.5888148071079705E-4</v>
      </c>
      <c r="AC301" s="25">
        <f t="shared" si="238"/>
        <v>7.0306958842350168E-3</v>
      </c>
      <c r="AD301" s="25">
        <f t="shared" si="239"/>
        <v>7.4105450882972603E-3</v>
      </c>
      <c r="AE301" s="25">
        <f t="shared" si="240"/>
        <v>-4.7903227664846223E-4</v>
      </c>
      <c r="AF301" s="25">
        <f t="shared" si="241"/>
        <v>6.5516636075864509E-3</v>
      </c>
      <c r="AG301" s="25">
        <f t="shared" si="242"/>
        <v>6.1295563511300022E-3</v>
      </c>
      <c r="AH301" s="25">
        <f t="shared" si="243"/>
        <v>6.8039217048627087E-4</v>
      </c>
      <c r="AI301" s="25">
        <f t="shared" si="244"/>
        <v>1.2974432636411772E-3</v>
      </c>
      <c r="AJ301" s="25">
        <f t="shared" si="245"/>
        <v>2.2089475482465486E-3</v>
      </c>
      <c r="AK301" s="25">
        <f t="shared" si="246"/>
        <v>5.9729613198234348E-3</v>
      </c>
      <c r="AL301" s="25">
        <f t="shared" si="247"/>
        <v>6.4568526435384854E-3</v>
      </c>
      <c r="AM301" s="25">
        <f t="shared" si="248"/>
        <v>2.5464304559924878E-3</v>
      </c>
      <c r="AN301" s="25">
        <f t="shared" si="249"/>
        <v>0</v>
      </c>
      <c r="AO301" s="40">
        <f t="shared" si="250"/>
        <v>7.3968205732087441E-2</v>
      </c>
      <c r="AP301" s="40">
        <f t="shared" si="251"/>
        <v>0.13917589409506986</v>
      </c>
      <c r="AQ301" s="25">
        <f t="shared" si="252"/>
        <v>4.6055715641145654E-4</v>
      </c>
      <c r="AR301" s="25">
        <f t="shared" si="272"/>
        <v>5.7870228776291577E-4</v>
      </c>
      <c r="AS301" s="25">
        <f t="shared" si="257"/>
        <v>6.5516636075864509E-3</v>
      </c>
      <c r="AT301" s="28">
        <f t="shared" si="258"/>
        <v>0.99924502858445829</v>
      </c>
      <c r="AU301" s="28">
        <f t="shared" si="259"/>
        <v>0.66242695496703519</v>
      </c>
      <c r="AV301" s="40">
        <f t="shared" si="260"/>
        <v>0.89075411618514055</v>
      </c>
      <c r="AW301" s="25">
        <f t="shared" si="261"/>
        <v>6.5516636075864509E-3</v>
      </c>
      <c r="AX301" s="28">
        <f t="shared" si="262"/>
        <v>7.3555452003717436E-2</v>
      </c>
      <c r="AY301" s="25">
        <f t="shared" si="263"/>
        <v>6.4519935964720701E-3</v>
      </c>
      <c r="AZ301" s="25">
        <f t="shared" si="264"/>
        <v>1.6875489752817933E-3</v>
      </c>
      <c r="BA301" s="25">
        <f t="shared" si="254"/>
        <v>0.91026250507809714</v>
      </c>
      <c r="BB301" s="25">
        <f t="shared" si="270"/>
        <v>1.7807109089550367E-3</v>
      </c>
      <c r="BC301" s="25">
        <f t="shared" si="255"/>
        <v>4.2968220634627659E-3</v>
      </c>
      <c r="BD301" s="39">
        <f t="shared" si="266"/>
        <v>0</v>
      </c>
      <c r="BE301" t="str">
        <f t="shared" si="273"/>
        <v/>
      </c>
      <c r="BF301" t="str">
        <f t="shared" si="267"/>
        <v/>
      </c>
      <c r="BG301" t="str">
        <f t="shared" si="268"/>
        <v/>
      </c>
      <c r="BH301" t="str">
        <f t="shared" si="271"/>
        <v/>
      </c>
      <c r="BI301" t="str">
        <f t="shared" si="269"/>
        <v/>
      </c>
      <c r="BJ301" s="25" t="str">
        <f t="shared" si="265"/>
        <v/>
      </c>
    </row>
    <row r="302" spans="1:62">
      <c r="A302" s="1">
        <v>42948</v>
      </c>
      <c r="B302" s="41">
        <f t="shared" ref="B302:B329" si="274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49"/>
        <v>3223.6797950000005</v>
      </c>
      <c r="T302" t="str">
        <f t="shared" si="229"/>
        <v>牛</v>
      </c>
      <c r="U302">
        <f t="shared" si="230"/>
        <v>3292.5009</v>
      </c>
      <c r="V302">
        <f t="shared" si="231"/>
        <v>3273.6570999999999</v>
      </c>
      <c r="W302" s="40">
        <f t="shared" si="232"/>
        <v>5.739688789860746E-3</v>
      </c>
      <c r="X302">
        <f t="shared" si="233"/>
        <v>1459</v>
      </c>
      <c r="Y302">
        <f t="shared" si="234"/>
        <v>934</v>
      </c>
      <c r="Z302" s="25">
        <f t="shared" si="235"/>
        <v>5.7549417544177145E-3</v>
      </c>
      <c r="AA302" s="25">
        <f t="shared" si="236"/>
        <v>7.1985936721633931E-5</v>
      </c>
      <c r="AB302" s="25">
        <f t="shared" si="237"/>
        <v>-6.566652681219145E-5</v>
      </c>
      <c r="AC302" s="25">
        <f t="shared" si="238"/>
        <v>5.6740222630484892E-3</v>
      </c>
      <c r="AD302" s="25">
        <f t="shared" si="239"/>
        <v>5.5224019170668597E-3</v>
      </c>
      <c r="AE302" s="25">
        <f t="shared" si="240"/>
        <v>-2.1728687279392038E-4</v>
      </c>
      <c r="AF302" s="25">
        <f t="shared" si="241"/>
        <v>5.4567353902546904E-3</v>
      </c>
      <c r="AG302" s="25">
        <f t="shared" si="242"/>
        <v>5.5287213269763344E-3</v>
      </c>
      <c r="AH302" s="25">
        <f t="shared" si="243"/>
        <v>1.9510255993302589E-4</v>
      </c>
      <c r="AI302" s="25">
        <f t="shared" si="244"/>
        <v>1.8148417736365969E-4</v>
      </c>
      <c r="AJ302" s="25">
        <f t="shared" si="245"/>
        <v>2.2775082897946112E-3</v>
      </c>
      <c r="AK302" s="25">
        <f t="shared" si="246"/>
        <v>3.6401765749613261E-3</v>
      </c>
      <c r="AL302" s="25">
        <f t="shared" si="247"/>
        <v>4.5247068349641836E-3</v>
      </c>
      <c r="AM302" s="25">
        <f t="shared" si="248"/>
        <v>5.4012561232392097E-3</v>
      </c>
      <c r="AN302" s="25">
        <f t="shared" si="249"/>
        <v>0</v>
      </c>
      <c r="AO302" s="40">
        <f t="shared" si="250"/>
        <v>4.7918954054663405E-2</v>
      </c>
      <c r="AP302" s="40">
        <f t="shared" si="251"/>
        <v>3.2042516789143972E-2</v>
      </c>
      <c r="AQ302" s="25">
        <f t="shared" si="252"/>
        <v>2.3007967150157698E-4</v>
      </c>
      <c r="AR302" s="25">
        <f t="shared" si="272"/>
        <v>1.8165588152931668E-3</v>
      </c>
      <c r="AS302" s="25">
        <f t="shared" si="257"/>
        <v>5.4567353902546904E-3</v>
      </c>
      <c r="AT302" s="28">
        <f t="shared" si="258"/>
        <v>0.85224876902038438</v>
      </c>
      <c r="AU302" s="28">
        <f t="shared" si="259"/>
        <v>0.98780989755127557</v>
      </c>
      <c r="AV302" s="40">
        <f t="shared" si="260"/>
        <v>0.98852673027734095</v>
      </c>
      <c r="AW302" s="25">
        <f t="shared" si="261"/>
        <v>5.4567353902546904E-3</v>
      </c>
      <c r="AX302" s="28">
        <f t="shared" si="262"/>
        <v>0.31709103259429</v>
      </c>
      <c r="AY302" s="25">
        <f t="shared" si="263"/>
        <v>3.8574634477552181E-3</v>
      </c>
      <c r="AZ302" s="25">
        <f t="shared" si="264"/>
        <v>5.335589596427031E-3</v>
      </c>
      <c r="BA302" s="25">
        <f t="shared" si="254"/>
        <v>0.89075411618514055</v>
      </c>
      <c r="BB302" s="25">
        <f t="shared" si="270"/>
        <v>5.7870228776291577E-4</v>
      </c>
      <c r="BC302" s="25">
        <f t="shared" si="255"/>
        <v>6.5516636075864509E-3</v>
      </c>
      <c r="BD302" s="39">
        <f t="shared" si="266"/>
        <v>0</v>
      </c>
      <c r="BE302">
        <f t="shared" si="273"/>
        <v>0</v>
      </c>
      <c r="BF302">
        <f t="shared" si="267"/>
        <v>0</v>
      </c>
      <c r="BG302" t="str">
        <f t="shared" si="268"/>
        <v/>
      </c>
      <c r="BH302" t="str">
        <f t="shared" si="271"/>
        <v/>
      </c>
      <c r="BI302" t="str">
        <f t="shared" si="269"/>
        <v/>
      </c>
      <c r="BJ302" s="25" t="str">
        <f t="shared" si="265"/>
        <v/>
      </c>
    </row>
    <row r="303" spans="1:62">
      <c r="A303" s="1">
        <v>42949</v>
      </c>
      <c r="B303" s="41">
        <f t="shared" si="274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49"/>
        <v>3229.1538350000001</v>
      </c>
      <c r="T303" t="str">
        <f t="shared" ref="T303:T366" si="275">IF(AVERAGE(N302)&lt;S302,"熊",IF(AVERAGE(N302)&gt;S302,"牛",""))</f>
        <v>牛</v>
      </c>
      <c r="U303">
        <f t="shared" ref="U303:U366" si="276">MAX(H303,O303)</f>
        <v>3305.0621999999998</v>
      </c>
      <c r="V303">
        <f t="shared" ref="V303:V366" si="277">MIN(I303,P303)</f>
        <v>3282.3346000000001</v>
      </c>
      <c r="W303" s="40">
        <f t="shared" ref="W303:W366" si="278">LN(U303/V303)</f>
        <v>6.9003555944816362E-3</v>
      </c>
      <c r="X303">
        <f t="shared" ref="X303:X366" si="279">IF(U303=H303,J303,Q303)</f>
        <v>1323</v>
      </c>
      <c r="Y303">
        <f t="shared" ref="Y303:Y366" si="280">IF(V303=I303,K303,R303)</f>
        <v>1023</v>
      </c>
      <c r="Z303" s="25">
        <f t="shared" ref="Z303:Z366" si="281">(U303-V303)/(C303)</f>
        <v>6.9111976661342311E-3</v>
      </c>
      <c r="AA303" s="25">
        <f t="shared" ref="AA303:AA366" si="282">LN(C303/N302)</f>
        <v>-1.1446628659891147E-3</v>
      </c>
      <c r="AB303" s="25">
        <f t="shared" ref="AB303:AB366" si="283">LN(N303/U303)</f>
        <v>-5.7795869432086472E-3</v>
      </c>
      <c r="AC303" s="25">
        <f t="shared" ref="AC303:AC366" si="284">LN(N303/V303)</f>
        <v>1.1207686512731542E-3</v>
      </c>
      <c r="AD303" s="25">
        <f t="shared" ref="AD303:AD366" si="285">LN(U303/C303)</f>
        <v>5.0181945053192371E-3</v>
      </c>
      <c r="AE303" s="25">
        <f t="shared" ref="AE303:AE366" si="286">LN(V303/C303)</f>
        <v>-1.882161089162483E-3</v>
      </c>
      <c r="AF303" s="25">
        <f t="shared" ref="AF303:AF366" si="287">LN(N303/C303)</f>
        <v>-7.613924378894356E-4</v>
      </c>
      <c r="AG303" s="25">
        <f t="shared" ref="AG303:AG366" si="288">LN(N303/N302)</f>
        <v>-1.9060553038785343E-3</v>
      </c>
      <c r="AH303" s="25">
        <f t="shared" ref="AH303:AH366" si="289">LN(D303/C303)</f>
        <v>-3.162714508869818E-4</v>
      </c>
      <c r="AI303" s="25">
        <f t="shared" ref="AI303:AI366" si="290">LN(E303/C303)</f>
        <v>9.3518151958848074E-4</v>
      </c>
      <c r="AJ303" s="25">
        <f t="shared" ref="AJ303:AJ366" si="291">LN(F303/C303)</f>
        <v>1.1595460367438695E-3</v>
      </c>
      <c r="AK303" s="25">
        <f t="shared" ref="AK303:AK366" si="292">+LN(G303/C303)</f>
        <v>1.7904191120995032E-3</v>
      </c>
      <c r="AL303" s="25">
        <f t="shared" ref="AL303:AL366" si="293">LN(H303/I303)</f>
        <v>5.5234582072732769E-3</v>
      </c>
      <c r="AM303" s="25">
        <f t="shared" ref="AM303:AM366" si="294">LN(O303/P303)</f>
        <v>6.7980251331411171E-3</v>
      </c>
      <c r="AN303" s="25">
        <f t="shared" ref="AN303:AN366" si="295">LN(L303/G303)</f>
        <v>0</v>
      </c>
      <c r="AO303" s="40">
        <f t="shared" ref="AO303:AO366" si="296">(C303-I303)/(H303-I303)</f>
        <v>0.34013751375138063</v>
      </c>
      <c r="AP303" s="40">
        <f t="shared" ref="AP303:AP366" si="297">(N302-I303)/(H303-I303)</f>
        <v>0.54731023102310838</v>
      </c>
      <c r="AQ303" s="25">
        <f t="shared" ref="AQ303:AQ366" si="298">LN(M303/L303)</f>
        <v>5.9762165119225919E-4</v>
      </c>
      <c r="AR303" s="25">
        <f t="shared" ref="AR303:AR334" si="299">LN(N303/L303)</f>
        <v>-2.551811549988914E-3</v>
      </c>
      <c r="AS303" s="25">
        <f t="shared" si="257"/>
        <v>-7.613924378894356E-4</v>
      </c>
      <c r="AT303" s="28">
        <f t="shared" si="258"/>
        <v>0.66429042904290048</v>
      </c>
      <c r="AU303" s="28">
        <f t="shared" si="259"/>
        <v>0.1493812439430727</v>
      </c>
      <c r="AV303" s="40">
        <f t="shared" si="260"/>
        <v>0.16195286787870858</v>
      </c>
      <c r="AW303" s="25">
        <f t="shared" si="261"/>
        <v>-7.613924378894356E-4</v>
      </c>
      <c r="AX303" s="28">
        <f t="shared" si="262"/>
        <v>-0.36941868037099551</v>
      </c>
      <c r="AY303" s="25">
        <f t="shared" si="263"/>
        <v>3.6725802012618704E-3</v>
      </c>
      <c r="AZ303" s="25">
        <f t="shared" si="264"/>
        <v>1.0184381899324157E-3</v>
      </c>
      <c r="BA303" s="25">
        <f t="shared" ref="BA303:BA366" si="300">AV302</f>
        <v>0.98852673027734095</v>
      </c>
      <c r="BB303" s="25">
        <f t="shared" si="270"/>
        <v>1.8165588152931668E-3</v>
      </c>
      <c r="BC303" s="25">
        <f t="shared" ref="BC303:BC366" si="301">AS302</f>
        <v>5.4567353902546904E-3</v>
      </c>
      <c r="BD303" s="39">
        <f t="shared" si="266"/>
        <v>0</v>
      </c>
      <c r="BE303" t="str">
        <f t="shared" si="273"/>
        <v/>
      </c>
      <c r="BF303" t="str">
        <f t="shared" si="267"/>
        <v/>
      </c>
      <c r="BG303">
        <f t="shared" si="268"/>
        <v>0</v>
      </c>
      <c r="BH303" t="str">
        <f t="shared" si="271"/>
        <v/>
      </c>
      <c r="BI303" t="str">
        <f t="shared" si="269"/>
        <v/>
      </c>
      <c r="BJ303" s="25" t="str">
        <f t="shared" si="265"/>
        <v/>
      </c>
    </row>
    <row r="304" spans="1:62">
      <c r="A304" s="1">
        <v>42950</v>
      </c>
      <c r="B304" s="41">
        <f t="shared" si="274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49"/>
        <v>3233.10052</v>
      </c>
      <c r="T304" t="str">
        <f t="shared" si="275"/>
        <v>牛</v>
      </c>
      <c r="U304">
        <f t="shared" si="276"/>
        <v>3293.0101</v>
      </c>
      <c r="V304">
        <f t="shared" si="277"/>
        <v>3262.3795</v>
      </c>
      <c r="W304" s="40">
        <f t="shared" si="278"/>
        <v>9.3452334007769495E-3</v>
      </c>
      <c r="X304">
        <f t="shared" si="279"/>
        <v>939</v>
      </c>
      <c r="Y304">
        <f t="shared" si="280"/>
        <v>1442</v>
      </c>
      <c r="Z304" s="25">
        <f t="shared" si="281"/>
        <v>9.3386362821504254E-3</v>
      </c>
      <c r="AA304" s="25">
        <f t="shared" si="282"/>
        <v>-1.8364301070975207E-3</v>
      </c>
      <c r="AB304" s="25">
        <f t="shared" si="283"/>
        <v>-5.9701820792600968E-3</v>
      </c>
      <c r="AC304" s="25">
        <f t="shared" si="284"/>
        <v>3.375051321516922E-3</v>
      </c>
      <c r="AD304" s="25">
        <f t="shared" si="285"/>
        <v>3.9627944555866877E-3</v>
      </c>
      <c r="AE304" s="25">
        <f t="shared" si="286"/>
        <v>-5.3824389451903121E-3</v>
      </c>
      <c r="AF304" s="25">
        <f t="shared" si="287"/>
        <v>-2.0073876236733658E-3</v>
      </c>
      <c r="AG304" s="25">
        <f t="shared" si="288"/>
        <v>-3.843817730770977E-3</v>
      </c>
      <c r="AH304" s="25">
        <f t="shared" si="289"/>
        <v>5.3854621593864629E-4</v>
      </c>
      <c r="AI304" s="25">
        <f t="shared" si="290"/>
        <v>1.8735564502384337E-3</v>
      </c>
      <c r="AJ304" s="25">
        <f t="shared" si="291"/>
        <v>3.7556676591413264E-3</v>
      </c>
      <c r="AK304" s="25">
        <f t="shared" si="292"/>
        <v>-8.5436230696380063E-4</v>
      </c>
      <c r="AL304" s="25">
        <f t="shared" si="293"/>
        <v>5.2499082524636127E-3</v>
      </c>
      <c r="AM304" s="25">
        <f t="shared" si="294"/>
        <v>5.5720254172406704E-3</v>
      </c>
      <c r="AN304" s="25">
        <f t="shared" si="295"/>
        <v>0</v>
      </c>
      <c r="AO304" s="40">
        <f t="shared" si="296"/>
        <v>0.24468325726247331</v>
      </c>
      <c r="AP304" s="40">
        <f t="shared" si="297"/>
        <v>0.5943384736729268</v>
      </c>
      <c r="AQ304" s="25">
        <f t="shared" si="298"/>
        <v>5.6575239345581609E-4</v>
      </c>
      <c r="AR304" s="25">
        <f t="shared" si="299"/>
        <v>-1.1530253167095898E-3</v>
      </c>
      <c r="AS304" s="25">
        <f t="shared" si="257"/>
        <v>-2.0073876236733658E-3</v>
      </c>
      <c r="AT304" s="28">
        <f t="shared" si="258"/>
        <v>8.223190103637687E-2</v>
      </c>
      <c r="AU304" s="28">
        <f t="shared" si="259"/>
        <v>0.60504805582376409</v>
      </c>
      <c r="AV304" s="40">
        <f t="shared" si="260"/>
        <v>0.36007456595692422</v>
      </c>
      <c r="AW304" s="25">
        <f t="shared" si="261"/>
        <v>-2.0073876236733658E-3</v>
      </c>
      <c r="AX304" s="28">
        <f t="shared" si="262"/>
        <v>-0.12329174093879802</v>
      </c>
      <c r="AY304" s="25">
        <f t="shared" si="263"/>
        <v>4.3275148991326939E-4</v>
      </c>
      <c r="AZ304" s="25">
        <f t="shared" si="264"/>
        <v>3.375051321516922E-3</v>
      </c>
      <c r="BA304" s="25">
        <f t="shared" si="300"/>
        <v>0.16195286787870858</v>
      </c>
      <c r="BB304" s="25">
        <f t="shared" si="270"/>
        <v>-2.551811549988914E-3</v>
      </c>
      <c r="BC304" s="25">
        <f t="shared" si="301"/>
        <v>-7.613924378894356E-4</v>
      </c>
      <c r="BD304" s="39">
        <f t="shared" si="266"/>
        <v>1</v>
      </c>
      <c r="BE304" t="str">
        <f t="shared" si="273"/>
        <v/>
      </c>
      <c r="BF304" t="str">
        <f t="shared" si="267"/>
        <v/>
      </c>
      <c r="BG304" t="str">
        <f t="shared" si="268"/>
        <v/>
      </c>
      <c r="BH304">
        <f t="shared" si="271"/>
        <v>1</v>
      </c>
      <c r="BI304" t="str">
        <f t="shared" si="269"/>
        <v/>
      </c>
      <c r="BJ304" s="25">
        <f t="shared" si="265"/>
        <v>-1.1530253167095898E-3</v>
      </c>
    </row>
    <row r="305" spans="1:63">
      <c r="A305" s="1">
        <v>42951</v>
      </c>
      <c r="B305" s="41">
        <f t="shared" si="274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49"/>
        <v>3236.1453750000005</v>
      </c>
      <c r="T305" t="str">
        <f t="shared" si="275"/>
        <v>牛</v>
      </c>
      <c r="U305">
        <f t="shared" si="276"/>
        <v>3287.0012000000002</v>
      </c>
      <c r="V305">
        <f t="shared" si="277"/>
        <v>3261.317</v>
      </c>
      <c r="W305" s="40">
        <f t="shared" si="278"/>
        <v>7.8445582289460355E-3</v>
      </c>
      <c r="X305">
        <f t="shared" si="279"/>
        <v>1324</v>
      </c>
      <c r="Y305">
        <f t="shared" si="280"/>
        <v>1500</v>
      </c>
      <c r="Z305" s="25">
        <f t="shared" si="281"/>
        <v>7.856133428676396E-3</v>
      </c>
      <c r="AA305" s="25">
        <f t="shared" si="282"/>
        <v>-1.2504267816749275E-3</v>
      </c>
      <c r="AB305" s="25">
        <f t="shared" si="283"/>
        <v>-7.8445582289460788E-3</v>
      </c>
      <c r="AC305" s="25">
        <f t="shared" si="284"/>
        <v>0</v>
      </c>
      <c r="AD305" s="25">
        <f t="shared" si="285"/>
        <v>5.3941981159073872E-3</v>
      </c>
      <c r="AE305" s="25">
        <f t="shared" si="286"/>
        <v>-2.4503601130387419E-3</v>
      </c>
      <c r="AF305" s="25">
        <f t="shared" si="287"/>
        <v>-2.4503601130387419E-3</v>
      </c>
      <c r="AG305" s="25">
        <f t="shared" si="288"/>
        <v>-3.700786894713648E-3</v>
      </c>
      <c r="AH305" s="25">
        <f t="shared" si="289"/>
        <v>9.5845606588871365E-4</v>
      </c>
      <c r="AI305" s="25">
        <f t="shared" si="290"/>
        <v>2.6031157158913527E-3</v>
      </c>
      <c r="AJ305" s="25">
        <f t="shared" si="291"/>
        <v>5.3666514273789244E-4</v>
      </c>
      <c r="AK305" s="25">
        <f t="shared" si="292"/>
        <v>3.4940679627873598E-3</v>
      </c>
      <c r="AL305" s="25">
        <f t="shared" si="293"/>
        <v>5.2453888023542587E-3</v>
      </c>
      <c r="AM305" s="25">
        <f t="shared" si="294"/>
        <v>7.8445582289460355E-3</v>
      </c>
      <c r="AN305" s="25">
        <f t="shared" si="295"/>
        <v>0</v>
      </c>
      <c r="AO305" s="40">
        <f t="shared" si="296"/>
        <v>0</v>
      </c>
      <c r="AP305" s="40">
        <f t="shared" si="297"/>
        <v>0.23790995643804214</v>
      </c>
      <c r="AQ305" s="25">
        <f t="shared" si="298"/>
        <v>4.5022092943279362E-4</v>
      </c>
      <c r="AR305" s="25">
        <f t="shared" si="299"/>
        <v>-5.9444280758260597E-3</v>
      </c>
      <c r="AS305" s="25">
        <f t="shared" si="257"/>
        <v>-2.4503601130387419E-3</v>
      </c>
      <c r="AT305" s="28">
        <f t="shared" si="258"/>
        <v>0.66553835953447837</v>
      </c>
      <c r="AU305" s="28">
        <f t="shared" si="259"/>
        <v>0</v>
      </c>
      <c r="AV305" s="40">
        <f t="shared" si="260"/>
        <v>0</v>
      </c>
      <c r="AW305" s="25">
        <f t="shared" si="261"/>
        <v>-2.4503601130387419E-3</v>
      </c>
      <c r="AX305" s="28">
        <f t="shared" si="262"/>
        <v>-0.75705686764624747</v>
      </c>
      <c r="AY305" s="25">
        <f t="shared" si="263"/>
        <v>3.4940679627873598E-3</v>
      </c>
      <c r="AZ305" s="25">
        <f t="shared" si="264"/>
        <v>0</v>
      </c>
      <c r="BA305" s="25">
        <f t="shared" si="300"/>
        <v>0.36007456595692422</v>
      </c>
      <c r="BB305" s="25">
        <f t="shared" si="270"/>
        <v>-1.1530253167095898E-3</v>
      </c>
      <c r="BC305" s="25">
        <f t="shared" si="301"/>
        <v>-2.0073876236733658E-3</v>
      </c>
      <c r="BD305" s="39">
        <f t="shared" si="266"/>
        <v>1</v>
      </c>
      <c r="BE305" t="str">
        <f t="shared" si="273"/>
        <v/>
      </c>
      <c r="BF305" t="str">
        <f t="shared" si="267"/>
        <v/>
      </c>
      <c r="BG305" t="str">
        <f t="shared" si="268"/>
        <v/>
      </c>
      <c r="BH305" t="str">
        <f t="shared" si="271"/>
        <v/>
      </c>
      <c r="BI305">
        <f t="shared" si="269"/>
        <v>1</v>
      </c>
      <c r="BJ305" s="25">
        <f t="shared" si="265"/>
        <v>-5.9444280758260597E-3</v>
      </c>
    </row>
    <row r="306" spans="1:63">
      <c r="A306" s="1">
        <v>42954</v>
      </c>
      <c r="B306" s="41">
        <f t="shared" si="274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49"/>
        <v>3238.33059</v>
      </c>
      <c r="T306" t="str">
        <f t="shared" si="275"/>
        <v>牛</v>
      </c>
      <c r="U306">
        <f t="shared" si="276"/>
        <v>3279.7687999999998</v>
      </c>
      <c r="V306">
        <f t="shared" si="277"/>
        <v>3243.7152999999998</v>
      </c>
      <c r="W306" s="40">
        <f t="shared" si="278"/>
        <v>1.1053561727132094E-2</v>
      </c>
      <c r="X306">
        <f t="shared" si="279"/>
        <v>1431</v>
      </c>
      <c r="Y306">
        <f t="shared" si="280"/>
        <v>958</v>
      </c>
      <c r="Z306" s="25">
        <f t="shared" si="281"/>
        <v>1.1067265867936282E-2</v>
      </c>
      <c r="AA306" s="25">
        <f t="shared" si="282"/>
        <v>-1.1188856122813849E-3</v>
      </c>
      <c r="AB306" s="25">
        <f t="shared" si="283"/>
        <v>-6.8513273726495598E-5</v>
      </c>
      <c r="AC306" s="25">
        <f t="shared" si="284"/>
        <v>1.09850484534058E-2</v>
      </c>
      <c r="AD306" s="25">
        <f t="shared" si="285"/>
        <v>6.760716191467786E-3</v>
      </c>
      <c r="AE306" s="25">
        <f t="shared" si="286"/>
        <v>-4.2928455356642777E-3</v>
      </c>
      <c r="AF306" s="25">
        <f t="shared" si="287"/>
        <v>6.6922029177413625E-3</v>
      </c>
      <c r="AG306" s="25">
        <f t="shared" si="288"/>
        <v>5.5733173054599147E-3</v>
      </c>
      <c r="AH306" s="25">
        <f t="shared" si="289"/>
        <v>1.1737699083802708E-3</v>
      </c>
      <c r="AI306" s="25">
        <f t="shared" si="290"/>
        <v>1.6504313622535771E-3</v>
      </c>
      <c r="AJ306" s="25">
        <f t="shared" si="291"/>
        <v>-1.3787445903432327E-3</v>
      </c>
      <c r="AK306" s="25">
        <f t="shared" si="292"/>
        <v>-3.0504979216491662E-4</v>
      </c>
      <c r="AL306" s="25">
        <f t="shared" si="293"/>
        <v>6.863678524105566E-3</v>
      </c>
      <c r="AM306" s="25">
        <f t="shared" si="294"/>
        <v>7.1974733418655379E-3</v>
      </c>
      <c r="AN306" s="25">
        <f t="shared" si="295"/>
        <v>0</v>
      </c>
      <c r="AO306" s="40">
        <f t="shared" si="296"/>
        <v>0.62463966625486567</v>
      </c>
      <c r="AP306" s="40">
        <f t="shared" si="297"/>
        <v>0.78788651948936139</v>
      </c>
      <c r="AQ306" s="25">
        <f t="shared" si="298"/>
        <v>1.5977457807070583E-3</v>
      </c>
      <c r="AR306" s="25">
        <f t="shared" si="299"/>
        <v>6.9972527099063887E-3</v>
      </c>
      <c r="AS306" s="25">
        <f t="shared" si="257"/>
        <v>6.6922029177413625E-3</v>
      </c>
      <c r="AT306" s="28">
        <f t="shared" si="258"/>
        <v>0.58016418685430704</v>
      </c>
      <c r="AU306" s="28">
        <f t="shared" si="259"/>
        <v>0.99044695658829407</v>
      </c>
      <c r="AV306" s="40">
        <f t="shared" si="260"/>
        <v>0.99376759537909609</v>
      </c>
      <c r="AW306" s="25">
        <f t="shared" si="261"/>
        <v>6.6922029177413625E-3</v>
      </c>
      <c r="AX306" s="28">
        <f t="shared" si="262"/>
        <v>0.63427129127547255</v>
      </c>
      <c r="AY306" s="25">
        <f t="shared" si="263"/>
        <v>3.9877957434993087E-3</v>
      </c>
      <c r="AZ306" s="25">
        <f t="shared" si="264"/>
        <v>7.1289600681391065E-3</v>
      </c>
      <c r="BA306" s="25">
        <f t="shared" si="300"/>
        <v>0</v>
      </c>
      <c r="BB306" s="25">
        <f t="shared" si="270"/>
        <v>-5.9444280758260597E-3</v>
      </c>
      <c r="BC306" s="25">
        <f t="shared" si="301"/>
        <v>-2.4503601130387419E-3</v>
      </c>
      <c r="BD306" s="39">
        <f t="shared" si="266"/>
        <v>1</v>
      </c>
      <c r="BE306" t="str">
        <f t="shared" si="273"/>
        <v/>
      </c>
      <c r="BF306" t="str">
        <f t="shared" si="267"/>
        <v/>
      </c>
      <c r="BG306" t="str">
        <f t="shared" si="268"/>
        <v/>
      </c>
      <c r="BH306" t="str">
        <f t="shared" si="271"/>
        <v/>
      </c>
      <c r="BI306" t="str">
        <f t="shared" si="269"/>
        <v/>
      </c>
      <c r="BJ306" s="25" t="str">
        <f t="shared" si="265"/>
        <v/>
      </c>
    </row>
    <row r="307" spans="1:63">
      <c r="A307" s="1">
        <v>42955</v>
      </c>
      <c r="B307" s="41">
        <f t="shared" si="274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49"/>
        <v>3241.7152200000005</v>
      </c>
      <c r="T307" t="str">
        <f t="shared" si="275"/>
        <v>牛</v>
      </c>
      <c r="U307">
        <f t="shared" si="276"/>
        <v>3285.1529</v>
      </c>
      <c r="V307">
        <f t="shared" si="277"/>
        <v>3270.1965</v>
      </c>
      <c r="W307" s="40">
        <f t="shared" si="278"/>
        <v>4.5631209076140962E-3</v>
      </c>
      <c r="X307">
        <f t="shared" si="279"/>
        <v>1338</v>
      </c>
      <c r="Y307">
        <f t="shared" si="280"/>
        <v>1021</v>
      </c>
      <c r="Z307" s="25">
        <f t="shared" si="281"/>
        <v>4.5637896896202623E-3</v>
      </c>
      <c r="AA307" s="25">
        <f t="shared" si="282"/>
        <v>-7.1846761890934205E-4</v>
      </c>
      <c r="AB307" s="25">
        <f t="shared" si="283"/>
        <v>-6.7182297801165255E-4</v>
      </c>
      <c r="AC307" s="25">
        <f t="shared" si="284"/>
        <v>3.8912979296025002E-3</v>
      </c>
      <c r="AD307" s="25">
        <f t="shared" si="285"/>
        <v>2.4272445403026258E-3</v>
      </c>
      <c r="AE307" s="25">
        <f t="shared" si="286"/>
        <v>-2.1358763673115211E-3</v>
      </c>
      <c r="AF307" s="25">
        <f t="shared" si="287"/>
        <v>1.7554215622909183E-3</v>
      </c>
      <c r="AG307" s="25">
        <f t="shared" si="288"/>
        <v>1.0369539433816044E-3</v>
      </c>
      <c r="AH307" s="25">
        <f t="shared" si="289"/>
        <v>-1.0116220460527968E-3</v>
      </c>
      <c r="AI307" s="25">
        <f t="shared" si="290"/>
        <v>1.4294767808275036E-4</v>
      </c>
      <c r="AJ307" s="25">
        <f t="shared" si="291"/>
        <v>-1.9189018081334011E-4</v>
      </c>
      <c r="AK307" s="25">
        <f t="shared" si="292"/>
        <v>-1.26325157155506E-3</v>
      </c>
      <c r="AL307" s="25">
        <f t="shared" si="293"/>
        <v>3.795068767775744E-3</v>
      </c>
      <c r="AM307" s="25">
        <f t="shared" si="294"/>
        <v>4.1273093599345275E-3</v>
      </c>
      <c r="AN307" s="25">
        <f t="shared" si="295"/>
        <v>0</v>
      </c>
      <c r="AO307" s="40">
        <f t="shared" si="296"/>
        <v>0.5623361374274225</v>
      </c>
      <c r="AP307" s="40">
        <f t="shared" si="297"/>
        <v>0.75176529249971424</v>
      </c>
      <c r="AQ307" s="25">
        <f t="shared" si="298"/>
        <v>-1.2087311222278606E-4</v>
      </c>
      <c r="AR307" s="25">
        <f t="shared" si="299"/>
        <v>3.0186731338459252E-3</v>
      </c>
      <c r="AS307" s="25">
        <f t="shared" si="257"/>
        <v>1.7554215622909183E-3</v>
      </c>
      <c r="AT307" s="28">
        <f t="shared" si="258"/>
        <v>0.22960061765129902</v>
      </c>
      <c r="AU307" s="28">
        <f t="shared" si="259"/>
        <v>0.83694358837920646</v>
      </c>
      <c r="AV307" s="40">
        <f t="shared" si="260"/>
        <v>0.85248455510685572</v>
      </c>
      <c r="AW307" s="25">
        <f t="shared" si="261"/>
        <v>1.7554215622909183E-3</v>
      </c>
      <c r="AX307" s="28">
        <f t="shared" si="262"/>
        <v>0.66160305955981158</v>
      </c>
      <c r="AY307" s="25">
        <f t="shared" si="263"/>
        <v>8.726247957565414E-4</v>
      </c>
      <c r="AZ307" s="25">
        <f t="shared" si="264"/>
        <v>3.455486381922836E-3</v>
      </c>
      <c r="BA307" s="25">
        <f t="shared" si="300"/>
        <v>0.99376759537909609</v>
      </c>
      <c r="BB307" s="25">
        <f t="shared" si="270"/>
        <v>6.9972527099063887E-3</v>
      </c>
      <c r="BC307" s="25">
        <f t="shared" si="301"/>
        <v>6.6922029177413625E-3</v>
      </c>
      <c r="BD307" s="39">
        <f t="shared" si="266"/>
        <v>0</v>
      </c>
      <c r="BE307">
        <f t="shared" si="273"/>
        <v>0</v>
      </c>
      <c r="BF307">
        <f t="shared" si="267"/>
        <v>0</v>
      </c>
      <c r="BG307" t="str">
        <f t="shared" si="268"/>
        <v/>
      </c>
      <c r="BH307" t="str">
        <f t="shared" si="271"/>
        <v/>
      </c>
      <c r="BI307" t="str">
        <f t="shared" si="269"/>
        <v/>
      </c>
      <c r="BJ307" s="25" t="str">
        <f t="shared" si="265"/>
        <v/>
      </c>
    </row>
    <row r="308" spans="1:63">
      <c r="A308" s="1">
        <v>42956</v>
      </c>
      <c r="B308" s="41">
        <f t="shared" si="274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49"/>
        <v>3245.7034750000003</v>
      </c>
      <c r="T308" t="str">
        <f t="shared" si="275"/>
        <v>牛</v>
      </c>
      <c r="U308">
        <f t="shared" si="276"/>
        <v>3277.9317999999998</v>
      </c>
      <c r="V308">
        <f t="shared" si="277"/>
        <v>3264.0672</v>
      </c>
      <c r="W308" s="40">
        <f t="shared" si="278"/>
        <v>4.2386496108558439E-3</v>
      </c>
      <c r="X308">
        <f t="shared" si="279"/>
        <v>930</v>
      </c>
      <c r="Y308">
        <f t="shared" si="280"/>
        <v>1100</v>
      </c>
      <c r="Z308" s="25">
        <f t="shared" si="281"/>
        <v>4.2298385784183537E-3</v>
      </c>
      <c r="AA308" s="25">
        <f t="shared" si="282"/>
        <v>-1.5663749458408858E-3</v>
      </c>
      <c r="AB308" s="25">
        <f t="shared" si="283"/>
        <v>-3.8141074102473072E-4</v>
      </c>
      <c r="AC308" s="25">
        <f t="shared" si="284"/>
        <v>3.8572388698309688E-3</v>
      </c>
      <c r="AD308" s="25">
        <f t="shared" si="285"/>
        <v>3.76769054693454E-5</v>
      </c>
      <c r="AE308" s="25">
        <f t="shared" si="286"/>
        <v>-4.2009727053865199E-3</v>
      </c>
      <c r="AF308" s="25">
        <f t="shared" si="287"/>
        <v>-3.4373383555552921E-4</v>
      </c>
      <c r="AG308" s="25">
        <f t="shared" si="288"/>
        <v>-1.9101087813963534E-3</v>
      </c>
      <c r="AH308" s="25">
        <f t="shared" si="289"/>
        <v>-1.1837164184858413E-3</v>
      </c>
      <c r="AI308" s="25">
        <f t="shared" si="290"/>
        <v>-1.3218168468578536E-3</v>
      </c>
      <c r="AJ308" s="25">
        <f t="shared" si="291"/>
        <v>-1.6513371732003177E-3</v>
      </c>
      <c r="AK308" s="25">
        <f t="shared" si="292"/>
        <v>-8.5520508111929633E-4</v>
      </c>
      <c r="AL308" s="25">
        <f t="shared" si="293"/>
        <v>4.2386496108558439E-3</v>
      </c>
      <c r="AM308" s="25">
        <f t="shared" si="294"/>
        <v>2.8948175275016483E-3</v>
      </c>
      <c r="AN308" s="25">
        <f t="shared" si="295"/>
        <v>0</v>
      </c>
      <c r="AO308" s="40">
        <f t="shared" si="296"/>
        <v>0.99109242242836471</v>
      </c>
      <c r="AP308" s="40">
        <f t="shared" si="297"/>
        <v>1.3616981377032458</v>
      </c>
      <c r="AQ308" s="25">
        <f t="shared" si="298"/>
        <v>1.2283191420632623E-4</v>
      </c>
      <c r="AR308" s="25">
        <f t="shared" si="299"/>
        <v>5.1147124556381884E-4</v>
      </c>
      <c r="AS308" s="25">
        <f t="shared" si="257"/>
        <v>-3.4373383555552921E-4</v>
      </c>
      <c r="AT308" s="28">
        <f t="shared" si="258"/>
        <v>0.78899499444629817</v>
      </c>
      <c r="AU308" s="28">
        <f t="shared" si="259"/>
        <v>0.89702886695865891</v>
      </c>
      <c r="AV308" s="40">
        <f t="shared" si="260"/>
        <v>0.90984233227067424</v>
      </c>
      <c r="AW308" s="25">
        <f t="shared" si="261"/>
        <v>-3.4373383555552921E-4</v>
      </c>
      <c r="AX308" s="28">
        <f t="shared" si="262"/>
        <v>0.12084733782437598</v>
      </c>
      <c r="AY308" s="25">
        <f t="shared" si="263"/>
        <v>3.3457676242672255E-3</v>
      </c>
      <c r="AZ308" s="25">
        <f t="shared" si="264"/>
        <v>2.5971216111214663E-3</v>
      </c>
      <c r="BA308" s="25">
        <f t="shared" si="300"/>
        <v>0.85248455510685572</v>
      </c>
      <c r="BB308" s="25">
        <f t="shared" si="270"/>
        <v>3.0186731338459252E-3</v>
      </c>
      <c r="BC308" s="25">
        <f t="shared" si="301"/>
        <v>1.7554215622909183E-3</v>
      </c>
      <c r="BD308" s="39">
        <f t="shared" si="266"/>
        <v>0</v>
      </c>
      <c r="BE308" t="str">
        <f t="shared" si="273"/>
        <v/>
      </c>
      <c r="BF308" t="str">
        <f t="shared" si="267"/>
        <v/>
      </c>
      <c r="BG308">
        <f t="shared" si="268"/>
        <v>0</v>
      </c>
      <c r="BH308" t="str">
        <f t="shared" si="271"/>
        <v/>
      </c>
      <c r="BI308" t="str">
        <f t="shared" si="269"/>
        <v/>
      </c>
      <c r="BJ308" s="25" t="str">
        <f t="shared" si="265"/>
        <v/>
      </c>
    </row>
    <row r="309" spans="1:63">
      <c r="A309" s="1">
        <v>42957</v>
      </c>
      <c r="B309" s="41">
        <f t="shared" si="274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49"/>
        <v>3249.6363000000006</v>
      </c>
      <c r="T309" t="str">
        <f t="shared" si="275"/>
        <v>牛</v>
      </c>
      <c r="U309">
        <f t="shared" si="276"/>
        <v>3281.9947999999999</v>
      </c>
      <c r="V309">
        <f t="shared" si="277"/>
        <v>3236.4816999999998</v>
      </c>
      <c r="W309" s="40">
        <f t="shared" si="278"/>
        <v>1.3964563535586255E-2</v>
      </c>
      <c r="X309">
        <f t="shared" si="279"/>
        <v>957</v>
      </c>
      <c r="Y309">
        <f t="shared" si="280"/>
        <v>1301</v>
      </c>
      <c r="Z309" s="25">
        <f t="shared" si="281"/>
        <v>1.3919508515476844E-2</v>
      </c>
      <c r="AA309" s="25">
        <f t="shared" si="282"/>
        <v>-2.1224138756978433E-3</v>
      </c>
      <c r="AB309" s="25">
        <f t="shared" si="283"/>
        <v>-6.1716355259171874E-3</v>
      </c>
      <c r="AC309" s="25">
        <f t="shared" si="284"/>
        <v>7.7929280096691094E-3</v>
      </c>
      <c r="AD309" s="25">
        <f t="shared" si="285"/>
        <v>3.7425581475346763E-3</v>
      </c>
      <c r="AE309" s="25">
        <f t="shared" si="286"/>
        <v>-1.022200538805155E-2</v>
      </c>
      <c r="AF309" s="25">
        <f t="shared" si="287"/>
        <v>-2.4290773783824382E-3</v>
      </c>
      <c r="AG309" s="25">
        <f t="shared" si="288"/>
        <v>-4.5514912540803075E-3</v>
      </c>
      <c r="AH309" s="25">
        <f t="shared" si="289"/>
        <v>-4.9774832702636791E-4</v>
      </c>
      <c r="AI309" s="25">
        <f t="shared" si="290"/>
        <v>-2.1811487387195694E-4</v>
      </c>
      <c r="AJ309" s="25">
        <f t="shared" si="291"/>
        <v>7.9100509641210064E-4</v>
      </c>
      <c r="AK309" s="25">
        <f t="shared" si="292"/>
        <v>-8.9226417407986952E-3</v>
      </c>
      <c r="AL309" s="25">
        <f t="shared" si="293"/>
        <v>1.2838634796116796E-2</v>
      </c>
      <c r="AM309" s="25">
        <f t="shared" si="294"/>
        <v>8.5999168157934666E-3</v>
      </c>
      <c r="AN309" s="25">
        <f t="shared" si="295"/>
        <v>0</v>
      </c>
      <c r="AO309" s="40">
        <f t="shared" si="296"/>
        <v>0.70716554804499865</v>
      </c>
      <c r="AP309" s="40">
        <f t="shared" si="297"/>
        <v>0.87309814412305309</v>
      </c>
      <c r="AQ309" s="25">
        <f t="shared" si="298"/>
        <v>1.6505693129008306E-3</v>
      </c>
      <c r="AR309" s="25">
        <f t="shared" si="299"/>
        <v>6.4935643624161746E-3</v>
      </c>
      <c r="AS309" s="25">
        <f t="shared" si="257"/>
        <v>-2.4290773783824382E-3</v>
      </c>
      <c r="AT309" s="28">
        <f t="shared" si="258"/>
        <v>1.3423460004296981E-2</v>
      </c>
      <c r="AU309" s="28">
        <f t="shared" si="259"/>
        <v>0.90579712737224483</v>
      </c>
      <c r="AV309" s="40">
        <f t="shared" si="260"/>
        <v>0.55632773860712725</v>
      </c>
      <c r="AW309" s="25">
        <f t="shared" si="261"/>
        <v>-2.4290773783824382E-3</v>
      </c>
      <c r="AX309" s="28">
        <f t="shared" si="262"/>
        <v>0.46386864441226311</v>
      </c>
      <c r="AY309" s="25">
        <f t="shared" si="263"/>
        <v>1.7343490778353626E-4</v>
      </c>
      <c r="AZ309" s="25">
        <f t="shared" si="264"/>
        <v>7.7929280096691094E-3</v>
      </c>
      <c r="BA309" s="25">
        <f t="shared" si="300"/>
        <v>0.90984233227067424</v>
      </c>
      <c r="BB309" s="25">
        <f t="shared" si="270"/>
        <v>5.1147124556381884E-4</v>
      </c>
      <c r="BC309" s="25">
        <f t="shared" si="301"/>
        <v>-3.4373383555552921E-4</v>
      </c>
      <c r="BD309" s="39">
        <f t="shared" si="266"/>
        <v>0</v>
      </c>
      <c r="BE309" t="str">
        <f t="shared" si="273"/>
        <v/>
      </c>
      <c r="BF309" t="str">
        <f t="shared" si="267"/>
        <v/>
      </c>
      <c r="BG309" t="str">
        <f t="shared" si="268"/>
        <v/>
      </c>
      <c r="BH309">
        <f t="shared" si="271"/>
        <v>0</v>
      </c>
      <c r="BI309" t="str">
        <f t="shared" si="269"/>
        <v/>
      </c>
      <c r="BJ309" s="25" t="str">
        <f t="shared" si="265"/>
        <v/>
      </c>
    </row>
    <row r="310" spans="1:63">
      <c r="A310" s="1">
        <v>42958</v>
      </c>
      <c r="B310" s="41">
        <f t="shared" si="274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49"/>
        <v>3251.7745300000006</v>
      </c>
      <c r="T310" t="str">
        <f t="shared" si="275"/>
        <v>牛</v>
      </c>
      <c r="U310">
        <f t="shared" si="276"/>
        <v>3244.9362000000001</v>
      </c>
      <c r="V310">
        <f t="shared" si="277"/>
        <v>3200.8206</v>
      </c>
      <c r="W310" s="40">
        <f t="shared" si="278"/>
        <v>1.3688474514618744E-2</v>
      </c>
      <c r="X310">
        <f t="shared" si="279"/>
        <v>946</v>
      </c>
      <c r="Y310">
        <f t="shared" si="280"/>
        <v>1430</v>
      </c>
      <c r="Z310" s="25">
        <f t="shared" si="281"/>
        <v>1.3624663372084754E-2</v>
      </c>
      <c r="AA310" s="25">
        <f t="shared" si="282"/>
        <v>-7.347944951454387E-3</v>
      </c>
      <c r="AB310" s="25">
        <f t="shared" si="283"/>
        <v>-1.0885594776290733E-2</v>
      </c>
      <c r="AC310" s="25">
        <f t="shared" si="284"/>
        <v>2.8028797383278649E-3</v>
      </c>
      <c r="AD310" s="25">
        <f t="shared" si="285"/>
        <v>2.163861156307745E-3</v>
      </c>
      <c r="AE310" s="25">
        <f t="shared" si="286"/>
        <v>-1.1524613358310946E-2</v>
      </c>
      <c r="AF310" s="25">
        <f t="shared" si="287"/>
        <v>-8.7217336199831158E-3</v>
      </c>
      <c r="AG310" s="25">
        <f t="shared" si="288"/>
        <v>-1.6069678571437446E-2</v>
      </c>
      <c r="AH310" s="25">
        <f t="shared" si="289"/>
        <v>-3.5331363797678534E-4</v>
      </c>
      <c r="AI310" s="25">
        <f t="shared" si="290"/>
        <v>-1.4448580513869733E-4</v>
      </c>
      <c r="AJ310" s="25">
        <f t="shared" si="291"/>
        <v>7.4822471471363303E-4</v>
      </c>
      <c r="AK310" s="25">
        <f t="shared" si="292"/>
        <v>-8.765319776135783E-3</v>
      </c>
      <c r="AL310" s="25">
        <f t="shared" si="293"/>
        <v>1.1107782507516012E-2</v>
      </c>
      <c r="AM310" s="25">
        <f t="shared" si="294"/>
        <v>6.150899689438721E-3</v>
      </c>
      <c r="AN310" s="25">
        <f t="shared" si="295"/>
        <v>0</v>
      </c>
      <c r="AO310" s="40">
        <f t="shared" si="296"/>
        <v>0.80432198992316439</v>
      </c>
      <c r="AP310" s="40">
        <f t="shared" si="297"/>
        <v>1.4705227565658392</v>
      </c>
      <c r="AQ310" s="25">
        <f t="shared" si="298"/>
        <v>8.7556474883770702E-4</v>
      </c>
      <c r="AR310" s="25">
        <f t="shared" si="299"/>
        <v>4.3586156152603556E-5</v>
      </c>
      <c r="AS310" s="25">
        <f t="shared" si="257"/>
        <v>-8.7217336199831158E-3</v>
      </c>
      <c r="AT310" s="28">
        <f t="shared" si="258"/>
        <v>1.5991251122897641E-2</v>
      </c>
      <c r="AU310" s="28">
        <f t="shared" si="259"/>
        <v>0.45492338697427526</v>
      </c>
      <c r="AV310" s="40">
        <f t="shared" si="260"/>
        <v>0.2036490493158907</v>
      </c>
      <c r="AW310" s="25">
        <f t="shared" si="261"/>
        <v>-8.7217336199831158E-3</v>
      </c>
      <c r="AX310" s="28">
        <f t="shared" si="262"/>
        <v>3.171213810990327E-3</v>
      </c>
      <c r="AY310" s="25">
        <f t="shared" si="263"/>
        <v>1.7860157507249174E-4</v>
      </c>
      <c r="AZ310" s="25">
        <f t="shared" si="264"/>
        <v>2.8028797383278649E-3</v>
      </c>
      <c r="BA310" s="25">
        <f t="shared" si="300"/>
        <v>0.55632773860712725</v>
      </c>
      <c r="BB310" s="25">
        <f t="shared" si="270"/>
        <v>6.4935643624161746E-3</v>
      </c>
      <c r="BC310" s="25">
        <f t="shared" si="301"/>
        <v>-2.4290773783824382E-3</v>
      </c>
      <c r="BD310" s="39">
        <f t="shared" si="266"/>
        <v>0</v>
      </c>
      <c r="BE310" t="str">
        <f t="shared" si="273"/>
        <v/>
      </c>
      <c r="BF310" t="str">
        <f t="shared" si="267"/>
        <v/>
      </c>
      <c r="BG310" t="str">
        <f t="shared" si="268"/>
        <v/>
      </c>
      <c r="BH310" t="str">
        <f t="shared" si="271"/>
        <v/>
      </c>
      <c r="BI310">
        <f t="shared" si="269"/>
        <v>0</v>
      </c>
      <c r="BJ310" s="25" t="str">
        <f t="shared" si="265"/>
        <v/>
      </c>
    </row>
    <row r="311" spans="1:63">
      <c r="A311" s="1">
        <v>42961</v>
      </c>
      <c r="B311" s="41">
        <f t="shared" si="274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49"/>
        <v>3251.1492400000002</v>
      </c>
      <c r="T311" t="str">
        <f t="shared" si="275"/>
        <v>熊</v>
      </c>
      <c r="U311">
        <f t="shared" si="276"/>
        <v>3239.6668</v>
      </c>
      <c r="V311">
        <f t="shared" si="277"/>
        <v>3206.0436</v>
      </c>
      <c r="W311" s="40">
        <f t="shared" si="278"/>
        <v>1.0432831413896034E-2</v>
      </c>
      <c r="X311">
        <f t="shared" si="279"/>
        <v>1422</v>
      </c>
      <c r="Y311">
        <f t="shared" si="280"/>
        <v>930</v>
      </c>
      <c r="Z311" s="25">
        <f t="shared" si="281"/>
        <v>1.0487443152675777E-2</v>
      </c>
      <c r="AA311" s="25">
        <f t="shared" si="282"/>
        <v>-1.1724405737085584E-3</v>
      </c>
      <c r="AB311" s="25">
        <f t="shared" si="283"/>
        <v>-8.4513526082013774E-4</v>
      </c>
      <c r="AC311" s="25">
        <f t="shared" si="284"/>
        <v>9.5876961530757896E-3</v>
      </c>
      <c r="AD311" s="25">
        <f t="shared" si="285"/>
        <v>1.0432831413896034E-2</v>
      </c>
      <c r="AE311" s="25">
        <f t="shared" si="286"/>
        <v>0</v>
      </c>
      <c r="AF311" s="25">
        <f t="shared" si="287"/>
        <v>9.5876961530757896E-3</v>
      </c>
      <c r="AG311" s="25">
        <f t="shared" si="288"/>
        <v>8.4152555793673318E-3</v>
      </c>
      <c r="AH311" s="25">
        <f t="shared" si="289"/>
        <v>3.3353309764424567E-4</v>
      </c>
      <c r="AI311" s="25">
        <f t="shared" si="290"/>
        <v>1.7310724012528002E-3</v>
      </c>
      <c r="AJ311" s="25">
        <f t="shared" si="291"/>
        <v>1.4116165534812496E-3</v>
      </c>
      <c r="AK311" s="25">
        <f t="shared" si="292"/>
        <v>5.1131303744894894E-3</v>
      </c>
      <c r="AL311" s="25">
        <f t="shared" si="293"/>
        <v>5.4617142965723876E-3</v>
      </c>
      <c r="AM311" s="25">
        <f t="shared" si="294"/>
        <v>5.3197010394066095E-3</v>
      </c>
      <c r="AN311" s="25">
        <f t="shared" si="295"/>
        <v>0</v>
      </c>
      <c r="AO311" s="40">
        <f t="shared" si="296"/>
        <v>0</v>
      </c>
      <c r="AP311" s="40">
        <f t="shared" si="297"/>
        <v>0.2142051667578021</v>
      </c>
      <c r="AQ311" s="25">
        <f t="shared" si="298"/>
        <v>1.7242649986874358E-3</v>
      </c>
      <c r="AR311" s="25">
        <f t="shared" si="299"/>
        <v>4.4745657785864651E-3</v>
      </c>
      <c r="AS311" s="25">
        <f t="shared" si="257"/>
        <v>9.5876961530757896E-3</v>
      </c>
      <c r="AT311" s="28">
        <f t="shared" si="258"/>
        <v>0.93601353198470805</v>
      </c>
      <c r="AU311" s="28">
        <f t="shared" si="259"/>
        <v>0.84077541118085197</v>
      </c>
      <c r="AV311" s="40">
        <f t="shared" si="260"/>
        <v>0.91860382117109229</v>
      </c>
      <c r="AW311" s="25">
        <f t="shared" si="261"/>
        <v>9.5876961530757896E-3</v>
      </c>
      <c r="AX311" s="28">
        <f t="shared" si="262"/>
        <v>0.42980739489399195</v>
      </c>
      <c r="AY311" s="25">
        <f t="shared" si="263"/>
        <v>5.1131303744894894E-3</v>
      </c>
      <c r="AZ311" s="25">
        <f t="shared" si="264"/>
        <v>4.4745657785864651E-3</v>
      </c>
      <c r="BA311" s="25">
        <f t="shared" si="300"/>
        <v>0.2036490493158907</v>
      </c>
      <c r="BB311" s="25">
        <f t="shared" si="270"/>
        <v>4.3586156152603556E-5</v>
      </c>
      <c r="BC311" s="25">
        <f t="shared" si="301"/>
        <v>-8.7217336199831158E-3</v>
      </c>
      <c r="BD311" s="39">
        <f t="shared" si="266"/>
        <v>0</v>
      </c>
      <c r="BE311" t="str">
        <f t="shared" si="273"/>
        <v/>
      </c>
      <c r="BF311" t="str">
        <f t="shared" si="267"/>
        <v/>
      </c>
      <c r="BG311" t="str">
        <f t="shared" si="268"/>
        <v/>
      </c>
      <c r="BH311" t="str">
        <f t="shared" si="271"/>
        <v/>
      </c>
      <c r="BI311" t="str">
        <f t="shared" si="269"/>
        <v/>
      </c>
      <c r="BJ311" s="25" t="str">
        <f t="shared" si="265"/>
        <v/>
      </c>
    </row>
    <row r="312" spans="1:63">
      <c r="A312" s="1">
        <v>42962</v>
      </c>
      <c r="B312" s="41">
        <f t="shared" si="274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49"/>
        <v>3254.1708349999999</v>
      </c>
      <c r="T312" t="str">
        <f t="shared" si="275"/>
        <v>熊</v>
      </c>
      <c r="U312">
        <f t="shared" si="276"/>
        <v>3263.57</v>
      </c>
      <c r="V312">
        <f t="shared" si="277"/>
        <v>3235.23</v>
      </c>
      <c r="W312" s="40">
        <f t="shared" si="278"/>
        <v>8.7216654292265119E-3</v>
      </c>
      <c r="X312">
        <f t="shared" si="279"/>
        <v>1100</v>
      </c>
      <c r="Y312">
        <f t="shared" si="280"/>
        <v>930</v>
      </c>
      <c r="Z312" s="25">
        <f t="shared" si="281"/>
        <v>8.7598099671430309E-3</v>
      </c>
      <c r="AA312" s="25">
        <f t="shared" si="282"/>
        <v>-5.2532695084654734E-4</v>
      </c>
      <c r="AB312" s="25">
        <f t="shared" si="283"/>
        <v>-3.7790747111861494E-3</v>
      </c>
      <c r="AC312" s="25">
        <f t="shared" si="284"/>
        <v>4.9425907180402984E-3</v>
      </c>
      <c r="AD312" s="25">
        <f t="shared" si="285"/>
        <v>8.7216654292265119E-3</v>
      </c>
      <c r="AE312" s="25">
        <f t="shared" si="286"/>
        <v>0</v>
      </c>
      <c r="AF312" s="25">
        <f t="shared" si="287"/>
        <v>4.9425907180402984E-3</v>
      </c>
      <c r="AG312" s="25">
        <f t="shared" si="288"/>
        <v>4.4172637671937654E-3</v>
      </c>
      <c r="AH312" s="25">
        <f t="shared" si="289"/>
        <v>1.0689042587603667E-3</v>
      </c>
      <c r="AI312" s="25">
        <f t="shared" si="290"/>
        <v>3.1231797851688312E-3</v>
      </c>
      <c r="AJ312" s="25">
        <f t="shared" si="291"/>
        <v>3.9547934715599376E-3</v>
      </c>
      <c r="AK312" s="25">
        <f t="shared" si="292"/>
        <v>6.9244717564289522E-3</v>
      </c>
      <c r="AL312" s="25">
        <f t="shared" si="293"/>
        <v>8.7216654292265119E-3</v>
      </c>
      <c r="AM312" s="25">
        <f t="shared" si="294"/>
        <v>5.7883941697256386E-3</v>
      </c>
      <c r="AN312" s="25">
        <f t="shared" si="295"/>
        <v>3.1612304508660982E-4</v>
      </c>
      <c r="AO312" s="40">
        <f t="shared" si="296"/>
        <v>0</v>
      </c>
      <c r="AP312" s="40">
        <f t="shared" si="297"/>
        <v>5.9985885673952341E-2</v>
      </c>
      <c r="AQ312" s="25">
        <f t="shared" si="298"/>
        <v>-1.2620196750675336E-3</v>
      </c>
      <c r="AR312" s="25">
        <f t="shared" si="299"/>
        <v>-2.2980040834753089E-3</v>
      </c>
      <c r="AS312" s="25">
        <f t="shared" si="257"/>
        <v>4.9425907180402984E-3</v>
      </c>
      <c r="AT312" s="28">
        <f t="shared" si="258"/>
        <v>0.79322512350034946</v>
      </c>
      <c r="AU312" s="28">
        <f t="shared" si="259"/>
        <v>0.58745348219033566</v>
      </c>
      <c r="AV312" s="40">
        <f t="shared" si="260"/>
        <v>0.56563161609033585</v>
      </c>
      <c r="AW312" s="25">
        <f t="shared" si="261"/>
        <v>4.9425907180402984E-3</v>
      </c>
      <c r="AX312" s="28">
        <f t="shared" si="262"/>
        <v>-0.26393789696540315</v>
      </c>
      <c r="AY312" s="25">
        <f t="shared" si="263"/>
        <v>6.9244717564289522E-3</v>
      </c>
      <c r="AZ312" s="25">
        <f t="shared" si="264"/>
        <v>3.4044709974306378E-3</v>
      </c>
      <c r="BA312" s="25">
        <f t="shared" si="300"/>
        <v>0.91860382117109229</v>
      </c>
      <c r="BB312" s="25">
        <f t="shared" si="270"/>
        <v>4.4745657785864651E-3</v>
      </c>
      <c r="BC312" s="25">
        <f t="shared" si="301"/>
        <v>9.5876961530757896E-3</v>
      </c>
      <c r="BD312" s="39">
        <f t="shared" si="266"/>
        <v>0</v>
      </c>
      <c r="BE312">
        <f t="shared" si="273"/>
        <v>0</v>
      </c>
      <c r="BF312">
        <f t="shared" si="267"/>
        <v>0</v>
      </c>
      <c r="BG312" t="str">
        <f t="shared" si="268"/>
        <v/>
      </c>
      <c r="BH312" t="str">
        <f t="shared" si="271"/>
        <v/>
      </c>
      <c r="BI312" t="str">
        <f t="shared" si="269"/>
        <v/>
      </c>
      <c r="BJ312" s="25" t="str">
        <f t="shared" si="265"/>
        <v/>
      </c>
    </row>
    <row r="313" spans="1:63">
      <c r="A313" s="1">
        <v>42963</v>
      </c>
      <c r="B313" s="41">
        <f t="shared" si="274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49"/>
        <v>3257.3872550000001</v>
      </c>
      <c r="T313" t="str">
        <f t="shared" si="275"/>
        <v>熊</v>
      </c>
      <c r="U313">
        <f t="shared" si="276"/>
        <v>3248.5891999999999</v>
      </c>
      <c r="V313">
        <f t="shared" si="277"/>
        <v>3228.8705</v>
      </c>
      <c r="W313" s="40">
        <f t="shared" si="278"/>
        <v>6.0884241124708896E-3</v>
      </c>
      <c r="X313">
        <f t="shared" si="279"/>
        <v>1406</v>
      </c>
      <c r="Y313">
        <f t="shared" si="280"/>
        <v>1013</v>
      </c>
      <c r="Z313" s="25">
        <f t="shared" si="281"/>
        <v>6.0713040385916225E-3</v>
      </c>
      <c r="AA313" s="25">
        <f t="shared" si="282"/>
        <v>-1.0486048094206556E-3</v>
      </c>
      <c r="AB313" s="25">
        <f t="shared" si="283"/>
        <v>-6.0496856629091813E-4</v>
      </c>
      <c r="AC313" s="25">
        <f t="shared" si="284"/>
        <v>5.4834555461799146E-3</v>
      </c>
      <c r="AD313" s="25">
        <f t="shared" si="285"/>
        <v>2.2680108193937022E-4</v>
      </c>
      <c r="AE313" s="25">
        <f t="shared" si="286"/>
        <v>-5.86162303053148E-3</v>
      </c>
      <c r="AF313" s="25">
        <f t="shared" si="287"/>
        <v>-3.7816748435169346E-4</v>
      </c>
      <c r="AG313" s="25">
        <f t="shared" si="288"/>
        <v>-1.4267722937722572E-3</v>
      </c>
      <c r="AH313" s="25">
        <f t="shared" si="289"/>
        <v>-8.1705798264287022E-4</v>
      </c>
      <c r="AI313" s="25">
        <f t="shared" si="290"/>
        <v>-2.5031978722002879E-4</v>
      </c>
      <c r="AJ313" s="25">
        <f t="shared" si="291"/>
        <v>-1.5105684872308922E-3</v>
      </c>
      <c r="AK313" s="25">
        <f t="shared" si="292"/>
        <v>-7.8254606633719817E-4</v>
      </c>
      <c r="AL313" s="25">
        <f t="shared" si="293"/>
        <v>5.886131232359368E-3</v>
      </c>
      <c r="AM313" s="25">
        <f t="shared" si="294"/>
        <v>2.6971725770560829E-3</v>
      </c>
      <c r="AN313" s="25">
        <f t="shared" si="295"/>
        <v>0</v>
      </c>
      <c r="AO313" s="40">
        <f t="shared" si="296"/>
        <v>0.9958240651361886</v>
      </c>
      <c r="AP313" s="40">
        <f t="shared" si="297"/>
        <v>1.1745866034330921</v>
      </c>
      <c r="AQ313" s="25">
        <f t="shared" si="298"/>
        <v>1.8917809538000868E-4</v>
      </c>
      <c r="AR313" s="25">
        <f t="shared" si="299"/>
        <v>4.0437858198560348E-4</v>
      </c>
      <c r="AS313" s="25">
        <f t="shared" si="257"/>
        <v>-3.7816748435169346E-4</v>
      </c>
      <c r="AT313" s="28">
        <f t="shared" si="258"/>
        <v>0.86254039534982163</v>
      </c>
      <c r="AU313" s="28">
        <f t="shared" si="259"/>
        <v>0.77546798930310112</v>
      </c>
      <c r="AV313" s="40">
        <f t="shared" si="260"/>
        <v>0.90036361423420386</v>
      </c>
      <c r="AW313" s="25">
        <f t="shared" si="261"/>
        <v>-3.7816748435169346E-4</v>
      </c>
      <c r="AX313" s="28">
        <f t="shared" si="262"/>
        <v>6.6566254367668984E-2</v>
      </c>
      <c r="AY313" s="25">
        <f t="shared" si="263"/>
        <v>5.079076964194241E-3</v>
      </c>
      <c r="AZ313" s="25">
        <f t="shared" si="264"/>
        <v>2.0922040107649999E-3</v>
      </c>
      <c r="BA313" s="25">
        <f t="shared" si="300"/>
        <v>0.56563161609033585</v>
      </c>
      <c r="BB313" s="25">
        <f t="shared" si="270"/>
        <v>-2.2980040834753089E-3</v>
      </c>
      <c r="BC313" s="25">
        <f t="shared" si="301"/>
        <v>4.9425907180402984E-3</v>
      </c>
      <c r="BD313" s="39">
        <f t="shared" si="266"/>
        <v>1</v>
      </c>
      <c r="BE313" t="str">
        <f t="shared" si="273"/>
        <v/>
      </c>
      <c r="BF313" t="str">
        <f t="shared" si="267"/>
        <v/>
      </c>
      <c r="BG313">
        <f t="shared" si="268"/>
        <v>0.5</v>
      </c>
      <c r="BH313" t="str">
        <f t="shared" si="271"/>
        <v/>
      </c>
      <c r="BI313" t="str">
        <f t="shared" si="269"/>
        <v/>
      </c>
      <c r="BJ313" s="25">
        <f t="shared" si="265"/>
        <v>2.0218929099280174E-4</v>
      </c>
    </row>
    <row r="314" spans="1:63">
      <c r="A314" s="1">
        <v>42964</v>
      </c>
      <c r="B314" s="41">
        <f t="shared" si="274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49"/>
        <v>3258.0751449999998</v>
      </c>
      <c r="T314" t="str">
        <f t="shared" si="275"/>
        <v>熊</v>
      </c>
      <c r="U314">
        <f t="shared" si="276"/>
        <v>3269.0581000000002</v>
      </c>
      <c r="V314">
        <f t="shared" si="277"/>
        <v>3251.5219000000002</v>
      </c>
      <c r="W314" s="40">
        <f t="shared" si="278"/>
        <v>5.3787369461061971E-3</v>
      </c>
      <c r="X314">
        <f t="shared" si="279"/>
        <v>1500</v>
      </c>
      <c r="Y314">
        <f t="shared" si="280"/>
        <v>1102</v>
      </c>
      <c r="Z314" s="25">
        <f t="shared" si="281"/>
        <v>5.3893769694965564E-3</v>
      </c>
      <c r="AA314" s="25">
        <f t="shared" si="282"/>
        <v>2.2216864227269264E-3</v>
      </c>
      <c r="AB314" s="25">
        <f t="shared" si="283"/>
        <v>-1.3457380894314668E-4</v>
      </c>
      <c r="AC314" s="25">
        <f t="shared" si="284"/>
        <v>5.2441631371630184E-3</v>
      </c>
      <c r="AD314" s="25">
        <f t="shared" si="285"/>
        <v>4.6643729583583917E-3</v>
      </c>
      <c r="AE314" s="25">
        <f t="shared" si="286"/>
        <v>-7.1436398774770283E-4</v>
      </c>
      <c r="AF314" s="25">
        <f t="shared" si="287"/>
        <v>4.5297991494153821E-3</v>
      </c>
      <c r="AG314" s="25">
        <f t="shared" si="288"/>
        <v>6.7514855721423203E-3</v>
      </c>
      <c r="AH314" s="25">
        <f t="shared" si="289"/>
        <v>4.6079461968638992E-4</v>
      </c>
      <c r="AI314" s="25">
        <f t="shared" si="290"/>
        <v>1.4062380168138723E-3</v>
      </c>
      <c r="AJ314" s="25">
        <f t="shared" si="291"/>
        <v>1.5796503579932313E-3</v>
      </c>
      <c r="AK314" s="25">
        <f t="shared" si="292"/>
        <v>1.5548264043925863E-3</v>
      </c>
      <c r="AL314" s="25">
        <f t="shared" si="293"/>
        <v>3.2321166432674794E-3</v>
      </c>
      <c r="AM314" s="25">
        <f t="shared" si="294"/>
        <v>4.1503749510168591E-3</v>
      </c>
      <c r="AN314" s="25">
        <f t="shared" si="295"/>
        <v>0</v>
      </c>
      <c r="AO314" s="40">
        <f t="shared" si="296"/>
        <v>0.22074233111346975</v>
      </c>
      <c r="AP314" s="40">
        <f t="shared" si="297"/>
        <v>-0.46525369788057463</v>
      </c>
      <c r="AQ314" s="25">
        <f t="shared" si="298"/>
        <v>7.4362279731945177E-4</v>
      </c>
      <c r="AR314" s="25">
        <f t="shared" si="299"/>
        <v>2.9749727450228136E-3</v>
      </c>
      <c r="AS314" s="25">
        <f t="shared" si="257"/>
        <v>4.5297991494153821E-3</v>
      </c>
      <c r="AT314" s="28">
        <f t="shared" si="258"/>
        <v>0.70173755260633119</v>
      </c>
      <c r="AU314" s="28">
        <f t="shared" si="259"/>
        <v>0.96751035842741728</v>
      </c>
      <c r="AV314" s="40">
        <f t="shared" si="260"/>
        <v>0.97491474777886278</v>
      </c>
      <c r="AW314" s="25">
        <f t="shared" si="261"/>
        <v>4.5297991494153821E-3</v>
      </c>
      <c r="AX314" s="28">
        <f t="shared" si="262"/>
        <v>0.5536889405914438</v>
      </c>
      <c r="AY314" s="25">
        <f t="shared" si="263"/>
        <v>2.2691903921401514E-3</v>
      </c>
      <c r="AZ314" s="25">
        <f t="shared" si="264"/>
        <v>4.0158011420736812E-3</v>
      </c>
      <c r="BA314" s="25">
        <f t="shared" si="300"/>
        <v>0.90036361423420386</v>
      </c>
      <c r="BB314" s="25">
        <f t="shared" si="270"/>
        <v>4.0437858198560348E-4</v>
      </c>
      <c r="BC314" s="25">
        <f t="shared" si="301"/>
        <v>-3.7816748435169346E-4</v>
      </c>
      <c r="BD314" s="39">
        <f t="shared" si="266"/>
        <v>0</v>
      </c>
      <c r="BE314" t="str">
        <f t="shared" si="273"/>
        <v/>
      </c>
      <c r="BF314" t="str">
        <f t="shared" si="267"/>
        <v/>
      </c>
      <c r="BG314" t="str">
        <f t="shared" si="268"/>
        <v/>
      </c>
      <c r="BH314">
        <f t="shared" si="271"/>
        <v>0</v>
      </c>
      <c r="BI314" t="str">
        <f t="shared" si="269"/>
        <v/>
      </c>
      <c r="BJ314" s="25" t="str">
        <f t="shared" si="265"/>
        <v/>
      </c>
    </row>
    <row r="315" spans="1:63">
      <c r="A315" s="1">
        <v>42965</v>
      </c>
      <c r="B315" s="41">
        <f t="shared" si="274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49"/>
        <v>3259.23936</v>
      </c>
      <c r="T315" t="str">
        <f t="shared" si="275"/>
        <v>牛</v>
      </c>
      <c r="U315">
        <f t="shared" si="276"/>
        <v>3275.0394000000001</v>
      </c>
      <c r="V315">
        <f t="shared" si="277"/>
        <v>3248.3031999999998</v>
      </c>
      <c r="W315" s="40">
        <f t="shared" si="278"/>
        <v>8.1971318528912592E-3</v>
      </c>
      <c r="X315">
        <f t="shared" si="279"/>
        <v>1341</v>
      </c>
      <c r="Y315">
        <f t="shared" si="280"/>
        <v>931</v>
      </c>
      <c r="Z315" s="25">
        <f t="shared" si="281"/>
        <v>8.2183214449924897E-3</v>
      </c>
      <c r="AA315" s="25">
        <f t="shared" si="282"/>
        <v>-4.7148588622828091E-3</v>
      </c>
      <c r="AB315" s="25">
        <f t="shared" si="283"/>
        <v>-1.7718987328114687E-3</v>
      </c>
      <c r="AC315" s="25">
        <f t="shared" si="284"/>
        <v>6.425233120079814E-3</v>
      </c>
      <c r="AD315" s="25">
        <f t="shared" si="285"/>
        <v>6.6774316170187097E-3</v>
      </c>
      <c r="AE315" s="25">
        <f t="shared" si="286"/>
        <v>-1.519700235872456E-3</v>
      </c>
      <c r="AF315" s="25">
        <f t="shared" si="287"/>
        <v>4.9055328842073252E-3</v>
      </c>
      <c r="AG315" s="25">
        <f t="shared" si="288"/>
        <v>1.9067402192449583E-4</v>
      </c>
      <c r="AH315" s="25">
        <f t="shared" si="289"/>
        <v>-1.3591062032193403E-3</v>
      </c>
      <c r="AI315" s="25">
        <f t="shared" si="290"/>
        <v>6.8489704877668805E-4</v>
      </c>
      <c r="AJ315" s="25">
        <f t="shared" si="291"/>
        <v>6.410007648452676E-4</v>
      </c>
      <c r="AK315" s="25">
        <f t="shared" si="292"/>
        <v>2.6916536727281397E-3</v>
      </c>
      <c r="AL315" s="25">
        <f t="shared" si="293"/>
        <v>4.2113539086006428E-3</v>
      </c>
      <c r="AM315" s="25">
        <f t="shared" si="294"/>
        <v>4.4025094869503305E-3</v>
      </c>
      <c r="AN315" s="25">
        <f t="shared" si="295"/>
        <v>0</v>
      </c>
      <c r="AO315" s="40">
        <f t="shared" si="296"/>
        <v>0.36037232102474831</v>
      </c>
      <c r="AP315" s="40">
        <f t="shared" si="297"/>
        <v>1.481916461199501</v>
      </c>
      <c r="AQ315" s="25">
        <f t="shared" si="298"/>
        <v>4.7516576043228023E-6</v>
      </c>
      <c r="AR315" s="25">
        <f t="shared" si="299"/>
        <v>2.2138792114790957E-3</v>
      </c>
      <c r="AS315" s="25">
        <f t="shared" si="257"/>
        <v>4.9055328842073252E-3</v>
      </c>
      <c r="AT315" s="28">
        <f t="shared" si="258"/>
        <v>1</v>
      </c>
      <c r="AU315" s="28">
        <f t="shared" si="259"/>
        <v>0.59699583643225906</v>
      </c>
      <c r="AV315" s="40">
        <f t="shared" si="260"/>
        <v>0.78314420149460406</v>
      </c>
      <c r="AW315" s="25">
        <f t="shared" si="261"/>
        <v>4.9055328842073252E-3</v>
      </c>
      <c r="AX315" s="28">
        <f t="shared" si="262"/>
        <v>0.27040865942055303</v>
      </c>
      <c r="AY315" s="25">
        <f t="shared" si="263"/>
        <v>4.2113539086006428E-3</v>
      </c>
      <c r="AZ315" s="25">
        <f t="shared" si="264"/>
        <v>2.6306107541390861E-3</v>
      </c>
      <c r="BA315" s="25">
        <f t="shared" si="300"/>
        <v>0.97491474777886278</v>
      </c>
      <c r="BB315" s="25">
        <f t="shared" si="270"/>
        <v>2.9749727450228136E-3</v>
      </c>
      <c r="BC315" s="25">
        <f t="shared" si="301"/>
        <v>4.5297991494153821E-3</v>
      </c>
      <c r="BD315" s="39">
        <f t="shared" si="266"/>
        <v>0</v>
      </c>
      <c r="BE315" t="str">
        <f t="shared" si="273"/>
        <v/>
      </c>
      <c r="BF315" t="str">
        <f t="shared" si="267"/>
        <v/>
      </c>
      <c r="BG315" t="str">
        <f t="shared" si="268"/>
        <v/>
      </c>
      <c r="BH315" t="str">
        <f t="shared" si="271"/>
        <v/>
      </c>
      <c r="BI315">
        <f t="shared" si="269"/>
        <v>0</v>
      </c>
      <c r="BJ315" s="25" t="str">
        <f t="shared" si="265"/>
        <v/>
      </c>
    </row>
    <row r="316" spans="1:63">
      <c r="A316" s="1">
        <v>42968</v>
      </c>
      <c r="B316" s="41">
        <f t="shared" si="274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49"/>
        <v>3260.7935299999999</v>
      </c>
      <c r="T316" t="str">
        <f t="shared" si="275"/>
        <v>牛</v>
      </c>
      <c r="U316">
        <f t="shared" si="276"/>
        <v>3287.3427999999999</v>
      </c>
      <c r="V316">
        <f t="shared" si="277"/>
        <v>3270.4753000000001</v>
      </c>
      <c r="W316" s="40">
        <f t="shared" si="278"/>
        <v>5.1442528415090042E-3</v>
      </c>
      <c r="X316">
        <f t="shared" si="279"/>
        <v>1459</v>
      </c>
      <c r="Y316">
        <f t="shared" si="280"/>
        <v>1109</v>
      </c>
      <c r="Z316" s="25">
        <f t="shared" si="281"/>
        <v>5.151041484550414E-3</v>
      </c>
      <c r="AA316" s="25">
        <f t="shared" si="282"/>
        <v>1.6317684633430278E-3</v>
      </c>
      <c r="AB316" s="25">
        <f t="shared" si="283"/>
        <v>-6.3273187706007078E-6</v>
      </c>
      <c r="AC316" s="25">
        <f t="shared" si="284"/>
        <v>5.1379255227383394E-3</v>
      </c>
      <c r="AD316" s="25">
        <f t="shared" si="285"/>
        <v>3.8898095903640581E-3</v>
      </c>
      <c r="AE316" s="25">
        <f t="shared" si="286"/>
        <v>-1.2544432511448478E-3</v>
      </c>
      <c r="AF316" s="25">
        <f t="shared" si="287"/>
        <v>3.8834822715934857E-3</v>
      </c>
      <c r="AG316" s="25">
        <f t="shared" si="288"/>
        <v>5.5152507349366204E-3</v>
      </c>
      <c r="AH316" s="25">
        <f t="shared" si="289"/>
        <v>1.5515137539321023E-3</v>
      </c>
      <c r="AI316" s="25">
        <f t="shared" si="290"/>
        <v>1.8114455444893267E-3</v>
      </c>
      <c r="AJ316" s="25">
        <f t="shared" si="291"/>
        <v>8.697788940122609E-4</v>
      </c>
      <c r="AK316" s="25">
        <f t="shared" si="292"/>
        <v>5.8491148367459942E-4</v>
      </c>
      <c r="AL316" s="25">
        <f t="shared" si="293"/>
        <v>3.5823811814783666E-3</v>
      </c>
      <c r="AM316" s="25">
        <f t="shared" si="294"/>
        <v>3.4037891113025739E-3</v>
      </c>
      <c r="AN316" s="25">
        <f t="shared" si="295"/>
        <v>0</v>
      </c>
      <c r="AO316" s="40">
        <f t="shared" si="296"/>
        <v>0.34976271821830163</v>
      </c>
      <c r="AP316" s="40">
        <f t="shared" si="297"/>
        <v>-0.10511966328990908</v>
      </c>
      <c r="AQ316" s="25">
        <f t="shared" si="298"/>
        <v>6.5417400404347485E-4</v>
      </c>
      <c r="AR316" s="25">
        <f t="shared" si="299"/>
        <v>3.2985707879190007E-3</v>
      </c>
      <c r="AS316" s="25">
        <f t="shared" si="257"/>
        <v>3.8834822715934857E-3</v>
      </c>
      <c r="AT316" s="28">
        <f t="shared" si="258"/>
        <v>0.51299724804253366</v>
      </c>
      <c r="AU316" s="28">
        <f t="shared" si="259"/>
        <v>0.99813793597366418</v>
      </c>
      <c r="AV316" s="40">
        <f t="shared" si="260"/>
        <v>0.99876685934490705</v>
      </c>
      <c r="AW316" s="25">
        <f t="shared" si="261"/>
        <v>3.8834822715934857E-3</v>
      </c>
      <c r="AX316" s="28">
        <f t="shared" si="262"/>
        <v>0.64180228249593763</v>
      </c>
      <c r="AY316" s="25">
        <f t="shared" si="263"/>
        <v>1.8393547348192858E-3</v>
      </c>
      <c r="AZ316" s="25">
        <f t="shared" si="264"/>
        <v>3.3974617925318774E-3</v>
      </c>
      <c r="BA316" s="25">
        <f t="shared" si="300"/>
        <v>0.78314420149460406</v>
      </c>
      <c r="BB316" s="25">
        <f t="shared" si="270"/>
        <v>2.2138792114790957E-3</v>
      </c>
      <c r="BC316" s="25">
        <f t="shared" si="301"/>
        <v>4.9055328842073252E-3</v>
      </c>
      <c r="BD316" s="39">
        <f t="shared" si="266"/>
        <v>0</v>
      </c>
      <c r="BE316" t="str">
        <f t="shared" si="273"/>
        <v/>
      </c>
      <c r="BF316" t="str">
        <f t="shared" si="267"/>
        <v/>
      </c>
      <c r="BG316" t="str">
        <f t="shared" si="268"/>
        <v/>
      </c>
      <c r="BH316" t="str">
        <f t="shared" si="271"/>
        <v/>
      </c>
      <c r="BI316" t="str">
        <f t="shared" si="269"/>
        <v/>
      </c>
      <c r="BJ316" s="25" t="str">
        <f t="shared" si="265"/>
        <v/>
      </c>
    </row>
    <row r="317" spans="1:63">
      <c r="A317" s="1">
        <v>42969</v>
      </c>
      <c r="B317" s="41">
        <f t="shared" si="274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70">
        <f t="shared" si="149"/>
        <v>3262.6350499999999</v>
      </c>
      <c r="T317" s="70" t="str">
        <f t="shared" si="275"/>
        <v>牛</v>
      </c>
      <c r="U317" s="70">
        <f t="shared" si="276"/>
        <v>3293.4760000000001</v>
      </c>
      <c r="V317" s="70">
        <f t="shared" si="277"/>
        <v>3274.9924999999998</v>
      </c>
      <c r="W317" s="40">
        <f t="shared" si="278"/>
        <v>5.6279629831892386E-3</v>
      </c>
      <c r="X317" s="70">
        <f t="shared" si="279"/>
        <v>1121</v>
      </c>
      <c r="Y317" s="70">
        <f t="shared" si="280"/>
        <v>1004</v>
      </c>
      <c r="Z317" s="71">
        <f t="shared" si="281"/>
        <v>5.6221612587388286E-3</v>
      </c>
      <c r="AA317" s="71">
        <f t="shared" si="282"/>
        <v>8.903507776541694E-5</v>
      </c>
      <c r="AB317" s="71">
        <f t="shared" si="283"/>
        <v>-7.4435404118798111E-4</v>
      </c>
      <c r="AC317" s="71">
        <f t="shared" si="284"/>
        <v>4.8836089420012914E-3</v>
      </c>
      <c r="AD317" s="71">
        <f t="shared" si="285"/>
        <v>1.7812553623556351E-3</v>
      </c>
      <c r="AE317" s="71">
        <f t="shared" si="286"/>
        <v>-3.846707620833546E-3</v>
      </c>
      <c r="AF317" s="71">
        <f t="shared" si="287"/>
        <v>1.0369013211677493E-3</v>
      </c>
      <c r="AG317" s="71">
        <f t="shared" si="288"/>
        <v>1.1259363989330716E-3</v>
      </c>
      <c r="AH317" s="71">
        <f t="shared" si="289"/>
        <v>-3.9242831989973865E-4</v>
      </c>
      <c r="AI317" s="71">
        <f t="shared" si="290"/>
        <v>-1.3509180688176076E-3</v>
      </c>
      <c r="AJ317" s="71">
        <f t="shared" si="291"/>
        <v>-1.4857357711987856E-3</v>
      </c>
      <c r="AK317" s="71">
        <f t="shared" si="292"/>
        <v>1.2435025093610358E-3</v>
      </c>
      <c r="AL317" s="71">
        <f t="shared" si="293"/>
        <v>5.6279629831892386E-3</v>
      </c>
      <c r="AM317" s="71">
        <f t="shared" si="294"/>
        <v>3.8429233543009244E-3</v>
      </c>
      <c r="AN317" s="71">
        <f t="shared" si="295"/>
        <v>0</v>
      </c>
      <c r="AO317" s="40">
        <f t="shared" si="296"/>
        <v>0.68289014526469871</v>
      </c>
      <c r="AP317" s="40">
        <f t="shared" si="297"/>
        <v>0.66705439987015969</v>
      </c>
      <c r="AQ317" s="71">
        <f t="shared" si="298"/>
        <v>-8.1641471215178286E-4</v>
      </c>
      <c r="AR317" s="71">
        <f t="shared" si="299"/>
        <v>-2.0660118819340606E-4</v>
      </c>
      <c r="AS317" s="71">
        <f t="shared" si="257"/>
        <v>1.0369013211677493E-3</v>
      </c>
      <c r="AT317" s="28">
        <f t="shared" si="258"/>
        <v>0.90420645440526637</v>
      </c>
      <c r="AU317" s="28">
        <f t="shared" si="259"/>
        <v>0.80781653235381135</v>
      </c>
      <c r="AV317" s="40">
        <f t="shared" si="260"/>
        <v>0.86741688533015471</v>
      </c>
      <c r="AW317" s="71">
        <f t="shared" si="261"/>
        <v>1.0369013211677493E-3</v>
      </c>
      <c r="AX317" s="28">
        <f t="shared" si="262"/>
        <v>-3.6789569075111647E-2</v>
      </c>
      <c r="AY317" s="71">
        <f t="shared" si="263"/>
        <v>5.0902101301947798E-3</v>
      </c>
      <c r="AZ317" s="71">
        <f t="shared" si="264"/>
        <v>3.1055224773726656E-3</v>
      </c>
      <c r="BA317" s="71">
        <f t="shared" si="300"/>
        <v>0.99876685934490705</v>
      </c>
      <c r="BB317" s="71">
        <f t="shared" si="270"/>
        <v>3.2985707879190007E-3</v>
      </c>
      <c r="BC317" s="71">
        <f t="shared" si="301"/>
        <v>3.8834822715934857E-3</v>
      </c>
      <c r="BD317" s="39">
        <f t="shared" si="266"/>
        <v>0</v>
      </c>
      <c r="BE317" s="70">
        <f t="shared" si="273"/>
        <v>0</v>
      </c>
      <c r="BF317" s="70">
        <f t="shared" si="267"/>
        <v>0</v>
      </c>
      <c r="BG317" s="70" t="str">
        <f t="shared" si="268"/>
        <v/>
      </c>
      <c r="BH317" s="70" t="str">
        <f t="shared" si="271"/>
        <v/>
      </c>
      <c r="BI317" s="70" t="str">
        <f t="shared" si="269"/>
        <v/>
      </c>
      <c r="BJ317" s="71" t="str">
        <f t="shared" si="265"/>
        <v/>
      </c>
    </row>
    <row r="318" spans="1:63">
      <c r="A318" s="1">
        <v>42970</v>
      </c>
      <c r="B318" s="41">
        <f t="shared" si="274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70">
        <f t="shared" si="149"/>
        <v>3264.9980349999996</v>
      </c>
      <c r="T318" s="70" t="str">
        <f t="shared" si="275"/>
        <v>牛</v>
      </c>
      <c r="U318" s="70">
        <f t="shared" si="276"/>
        <v>3299.1131999999998</v>
      </c>
      <c r="V318" s="70">
        <f t="shared" si="277"/>
        <v>3274.5729000000001</v>
      </c>
      <c r="W318" s="40">
        <f t="shared" si="278"/>
        <v>7.4662567170009761E-3</v>
      </c>
      <c r="X318" s="70">
        <f t="shared" si="279"/>
        <v>1412</v>
      </c>
      <c r="Y318" s="70">
        <f t="shared" si="280"/>
        <v>1108</v>
      </c>
      <c r="Z318" s="71">
        <f t="shared" si="281"/>
        <v>7.4731486109705031E-3</v>
      </c>
      <c r="AA318" s="71">
        <f t="shared" si="282"/>
        <v>-2.1989349408374171E-3</v>
      </c>
      <c r="AB318" s="71">
        <f t="shared" si="283"/>
        <v>-3.4716778957020744E-3</v>
      </c>
      <c r="AC318" s="71">
        <f t="shared" si="284"/>
        <v>3.9945788212989953E-3</v>
      </c>
      <c r="AD318" s="71">
        <f t="shared" si="285"/>
        <v>4.6534520766426677E-3</v>
      </c>
      <c r="AE318" s="71">
        <f t="shared" si="286"/>
        <v>-2.8128046403583318E-3</v>
      </c>
      <c r="AF318" s="71">
        <f t="shared" si="287"/>
        <v>1.181774180940721E-3</v>
      </c>
      <c r="AG318" s="71">
        <f t="shared" si="288"/>
        <v>-1.0171607598967146E-3</v>
      </c>
      <c r="AH318" s="71">
        <f t="shared" si="289"/>
        <v>6.1513974011036915E-6</v>
      </c>
      <c r="AI318" s="71">
        <f t="shared" si="290"/>
        <v>2.7881616974621408E-4</v>
      </c>
      <c r="AJ318" s="71">
        <f t="shared" si="291"/>
        <v>-3.0112975662583856E-4</v>
      </c>
      <c r="AK318" s="71">
        <f t="shared" si="292"/>
        <v>-1.1782788076798662E-4</v>
      </c>
      <c r="AL318" s="71">
        <f t="shared" si="293"/>
        <v>6.0175157337377218E-3</v>
      </c>
      <c r="AM318" s="71">
        <f t="shared" si="294"/>
        <v>4.891924022645015E-3</v>
      </c>
      <c r="AN318" s="71">
        <f t="shared" si="295"/>
        <v>0</v>
      </c>
      <c r="AO318" s="40">
        <f t="shared" si="296"/>
        <v>0.46668724259013639</v>
      </c>
      <c r="AP318" s="40">
        <f t="shared" si="297"/>
        <v>0.83243946124810575</v>
      </c>
      <c r="AQ318" s="71">
        <f t="shared" si="298"/>
        <v>9.1688814323278146E-4</v>
      </c>
      <c r="AR318" s="71">
        <f t="shared" si="299"/>
        <v>1.2996020617086191E-3</v>
      </c>
      <c r="AS318" s="71">
        <f t="shared" si="257"/>
        <v>1.181774180940721E-3</v>
      </c>
      <c r="AT318" s="28">
        <f t="shared" si="258"/>
        <v>0.44711144392386265</v>
      </c>
      <c r="AU318" s="28">
        <f t="shared" si="259"/>
        <v>0.28982086511465138</v>
      </c>
      <c r="AV318" s="40">
        <f t="shared" si="260"/>
        <v>0.53408882531998381</v>
      </c>
      <c r="AW318" s="71">
        <f t="shared" si="261"/>
        <v>1.181774180940721E-3</v>
      </c>
      <c r="AX318" s="28">
        <f t="shared" si="262"/>
        <v>0.17399542792874734</v>
      </c>
      <c r="AY318" s="71">
        <f t="shared" si="263"/>
        <v>2.6949767595903858E-3</v>
      </c>
      <c r="AZ318" s="71">
        <f t="shared" si="264"/>
        <v>1.4202461269429804E-3</v>
      </c>
      <c r="BA318" s="71">
        <f t="shared" si="300"/>
        <v>0.86741688533015471</v>
      </c>
      <c r="BB318" s="71">
        <f t="shared" si="270"/>
        <v>-2.0660118819340606E-4</v>
      </c>
      <c r="BC318" s="71">
        <f t="shared" si="301"/>
        <v>1.0369013211677493E-3</v>
      </c>
      <c r="BD318" s="39">
        <f t="shared" si="266"/>
        <v>1</v>
      </c>
      <c r="BE318" s="70" t="str">
        <f t="shared" si="273"/>
        <v/>
      </c>
      <c r="BF318" s="70" t="str">
        <f t="shared" si="267"/>
        <v/>
      </c>
      <c r="BG318" s="70">
        <f t="shared" si="268"/>
        <v>0</v>
      </c>
      <c r="BH318" s="70" t="str">
        <f t="shared" si="271"/>
        <v/>
      </c>
      <c r="BI318" s="70" t="str">
        <f t="shared" si="269"/>
        <v/>
      </c>
      <c r="BJ318" s="71" t="str">
        <f t="shared" si="265"/>
        <v/>
      </c>
    </row>
    <row r="319" spans="1:63">
      <c r="A319" s="1">
        <v>42971</v>
      </c>
      <c r="B319" s="41">
        <f t="shared" si="274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70">
        <f t="shared" si="149"/>
        <v>3267.002845</v>
      </c>
      <c r="T319" s="70" t="str">
        <f t="shared" si="275"/>
        <v>牛</v>
      </c>
      <c r="U319" s="70">
        <f t="shared" si="276"/>
        <v>3297.9007999999999</v>
      </c>
      <c r="V319" s="70">
        <f t="shared" si="277"/>
        <v>3266.4767999999999</v>
      </c>
      <c r="W319" s="40">
        <f t="shared" si="278"/>
        <v>9.5741719791100337E-3</v>
      </c>
      <c r="X319" s="70">
        <f t="shared" si="279"/>
        <v>946</v>
      </c>
      <c r="Y319" s="70">
        <f t="shared" si="280"/>
        <v>1439</v>
      </c>
      <c r="Z319" s="71">
        <f t="shared" si="281"/>
        <v>9.5572956284070837E-3</v>
      </c>
      <c r="AA319" s="71">
        <f t="shared" si="282"/>
        <v>8.5101995462148012E-5</v>
      </c>
      <c r="AB319" s="71">
        <f t="shared" si="283"/>
        <v>-7.887018287537512E-3</v>
      </c>
      <c r="AC319" s="71">
        <f t="shared" si="284"/>
        <v>1.6871536915724263E-3</v>
      </c>
      <c r="AD319" s="71">
        <f t="shared" si="285"/>
        <v>3.0190156635480966E-3</v>
      </c>
      <c r="AE319" s="71">
        <f t="shared" si="286"/>
        <v>-6.5551563155618036E-3</v>
      </c>
      <c r="AF319" s="71">
        <f t="shared" si="287"/>
        <v>-4.8680026239892827E-3</v>
      </c>
      <c r="AG319" s="71">
        <f t="shared" si="288"/>
        <v>-4.7829006285272889E-3</v>
      </c>
      <c r="AH319" s="71">
        <f t="shared" si="289"/>
        <v>1.4694965449776816E-4</v>
      </c>
      <c r="AI319" s="71">
        <f t="shared" si="290"/>
        <v>1.1783332416817254E-3</v>
      </c>
      <c r="AJ319" s="71">
        <f t="shared" si="291"/>
        <v>1.2122968811678729E-3</v>
      </c>
      <c r="AK319" s="71">
        <f t="shared" si="292"/>
        <v>-4.6799848334879817E-4</v>
      </c>
      <c r="AL319" s="71">
        <f t="shared" si="293"/>
        <v>7.1137214533721462E-3</v>
      </c>
      <c r="AM319" s="71">
        <f t="shared" si="294"/>
        <v>6.3314058950203166E-3</v>
      </c>
      <c r="AN319" s="71">
        <f t="shared" si="295"/>
        <v>0</v>
      </c>
      <c r="AO319" s="40">
        <f t="shared" si="296"/>
        <v>0.57473767062638947</v>
      </c>
      <c r="AP319" s="40">
        <f t="shared" si="297"/>
        <v>0.56276869243832273</v>
      </c>
      <c r="AQ319" s="71">
        <f t="shared" si="298"/>
        <v>-6.8922405091839992E-4</v>
      </c>
      <c r="AR319" s="71">
        <f t="shared" si="299"/>
        <v>-4.4000041406404697E-3</v>
      </c>
      <c r="AS319" s="71">
        <f t="shared" si="257"/>
        <v>-4.8680026239892827E-3</v>
      </c>
      <c r="AT319" s="28">
        <f t="shared" si="258"/>
        <v>0.50892967904486808</v>
      </c>
      <c r="AU319" s="28">
        <f t="shared" si="259"/>
        <v>0.26585530438134886</v>
      </c>
      <c r="AV319" s="40">
        <f t="shared" si="260"/>
        <v>0.17552507637474313</v>
      </c>
      <c r="AW319" s="71">
        <f t="shared" si="261"/>
        <v>-4.8680026239892827E-3</v>
      </c>
      <c r="AX319" s="28">
        <f t="shared" si="262"/>
        <v>-0.45915542260692449</v>
      </c>
      <c r="AY319" s="71">
        <f t="shared" si="263"/>
        <v>3.626707306475096E-3</v>
      </c>
      <c r="AZ319" s="71">
        <f t="shared" si="264"/>
        <v>1.6871536915724263E-3</v>
      </c>
      <c r="BA319" s="71">
        <f t="shared" si="300"/>
        <v>0.53408882531998381</v>
      </c>
      <c r="BB319" s="71">
        <f t="shared" si="270"/>
        <v>1.2996020617086191E-3</v>
      </c>
      <c r="BC319" s="71">
        <f t="shared" si="301"/>
        <v>1.181774180940721E-3</v>
      </c>
      <c r="BD319" s="39">
        <f t="shared" si="266"/>
        <v>0</v>
      </c>
      <c r="BE319" s="70" t="str">
        <f t="shared" si="273"/>
        <v/>
      </c>
      <c r="BF319" s="70" t="str">
        <f t="shared" si="267"/>
        <v/>
      </c>
      <c r="BG319" s="70" t="str">
        <f t="shared" si="268"/>
        <v/>
      </c>
      <c r="BH319" s="70">
        <f t="shared" si="271"/>
        <v>0</v>
      </c>
      <c r="BI319" s="70" t="str">
        <f t="shared" si="269"/>
        <v/>
      </c>
      <c r="BJ319" s="71" t="str">
        <f t="shared" si="265"/>
        <v/>
      </c>
    </row>
    <row r="320" spans="1:63" ht="42">
      <c r="A320" s="1">
        <v>42972</v>
      </c>
      <c r="B320" s="41">
        <f t="shared" si="274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70">
        <f t="shared" si="149"/>
        <v>3268.1378349999995</v>
      </c>
      <c r="T320" s="70" t="str">
        <f t="shared" si="275"/>
        <v>牛</v>
      </c>
      <c r="U320" s="70">
        <f t="shared" si="276"/>
        <v>3331.6641</v>
      </c>
      <c r="V320" s="70">
        <f t="shared" si="277"/>
        <v>3271.4607999999998</v>
      </c>
      <c r="W320" s="40">
        <f t="shared" si="278"/>
        <v>1.8235295914025396E-2</v>
      </c>
      <c r="X320" s="70">
        <f t="shared" si="279"/>
        <v>1500</v>
      </c>
      <c r="Y320" s="70">
        <f t="shared" si="280"/>
        <v>930</v>
      </c>
      <c r="Z320" s="71">
        <f t="shared" si="281"/>
        <v>1.8402574165033592E-2</v>
      </c>
      <c r="AA320" s="71">
        <f t="shared" si="282"/>
        <v>-1.6251357709549675E-4</v>
      </c>
      <c r="AB320" s="71">
        <f t="shared" si="283"/>
        <v>0</v>
      </c>
      <c r="AC320" s="71">
        <f t="shared" si="284"/>
        <v>1.8235295914025396E-2</v>
      </c>
      <c r="AD320" s="71">
        <f t="shared" si="285"/>
        <v>1.8235295914025396E-2</v>
      </c>
      <c r="AE320" s="71">
        <f t="shared" si="286"/>
        <v>0</v>
      </c>
      <c r="AF320" s="71">
        <f t="shared" si="287"/>
        <v>1.8235295914025396E-2</v>
      </c>
      <c r="AG320" s="71">
        <f t="shared" si="288"/>
        <v>1.8072782336929907E-2</v>
      </c>
      <c r="AH320" s="71">
        <f t="shared" si="289"/>
        <v>1.6959984074102624E-3</v>
      </c>
      <c r="AI320" s="71">
        <f t="shared" si="290"/>
        <v>2.2028879352214903E-3</v>
      </c>
      <c r="AJ320" s="71">
        <f t="shared" si="291"/>
        <v>4.0699458220780403E-3</v>
      </c>
      <c r="AK320" s="71">
        <f t="shared" si="292"/>
        <v>1.1503095459089046E-2</v>
      </c>
      <c r="AL320" s="71">
        <f t="shared" si="293"/>
        <v>1.1503095459089046E-2</v>
      </c>
      <c r="AM320" s="71">
        <f t="shared" si="294"/>
        <v>6.7322004549363627E-3</v>
      </c>
      <c r="AN320" s="71">
        <f t="shared" si="295"/>
        <v>0</v>
      </c>
      <c r="AO320" s="40">
        <f t="shared" si="296"/>
        <v>0</v>
      </c>
      <c r="AP320" s="40">
        <f t="shared" si="297"/>
        <v>1.4047853058981411E-2</v>
      </c>
      <c r="AQ320" s="71">
        <f t="shared" si="298"/>
        <v>2.0772473082298171E-3</v>
      </c>
      <c r="AR320" s="71">
        <f t="shared" si="299"/>
        <v>6.7322004549363627E-3</v>
      </c>
      <c r="AS320" s="71">
        <f t="shared" si="257"/>
        <v>1.8235295914025396E-2</v>
      </c>
      <c r="AT320" s="28">
        <f t="shared" si="258"/>
        <v>1</v>
      </c>
      <c r="AU320" s="28">
        <f t="shared" si="259"/>
        <v>1</v>
      </c>
      <c r="AV320" s="40">
        <f t="shared" si="260"/>
        <v>1</v>
      </c>
      <c r="AW320" s="71">
        <f t="shared" si="261"/>
        <v>1.8235295914025396E-2</v>
      </c>
      <c r="AX320" s="28">
        <f t="shared" si="262"/>
        <v>0.37131021056985197</v>
      </c>
      <c r="AY320" s="71">
        <f t="shared" si="263"/>
        <v>1.1503095459089046E-2</v>
      </c>
      <c r="AZ320" s="71">
        <f t="shared" si="264"/>
        <v>6.7322004549363627E-3</v>
      </c>
      <c r="BA320" s="71">
        <f t="shared" si="300"/>
        <v>0.17552507637474313</v>
      </c>
      <c r="BB320" s="71">
        <f t="shared" si="270"/>
        <v>-4.4000041406404697E-3</v>
      </c>
      <c r="BC320" s="71">
        <f t="shared" si="301"/>
        <v>-4.8680026239892827E-3</v>
      </c>
      <c r="BD320" s="39">
        <f t="shared" si="266"/>
        <v>1</v>
      </c>
      <c r="BE320" s="70" t="str">
        <f t="shared" si="273"/>
        <v/>
      </c>
      <c r="BF320" s="70" t="str">
        <f t="shared" si="267"/>
        <v/>
      </c>
      <c r="BG320" s="70" t="str">
        <f t="shared" si="268"/>
        <v/>
      </c>
      <c r="BH320" s="70" t="str">
        <f t="shared" si="271"/>
        <v/>
      </c>
      <c r="BI320" s="70">
        <f t="shared" si="269"/>
        <v>1</v>
      </c>
      <c r="BJ320" s="71">
        <f t="shared" si="265"/>
        <v>6.7322004549363627E-3</v>
      </c>
      <c r="BK320" s="50" t="s">
        <v>421</v>
      </c>
    </row>
    <row r="321" spans="1:62">
      <c r="A321" s="68">
        <v>42975</v>
      </c>
      <c r="B321" s="41">
        <f t="shared" si="274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70">
        <f t="shared" si="149"/>
        <v>3272.01478</v>
      </c>
      <c r="T321" s="70" t="str">
        <f t="shared" si="275"/>
        <v>牛</v>
      </c>
      <c r="U321" s="70">
        <f t="shared" si="276"/>
        <v>3374.6493999999998</v>
      </c>
      <c r="V321" s="70">
        <f t="shared" si="277"/>
        <v>3336.1264000000001</v>
      </c>
      <c r="W321" s="40">
        <f t="shared" si="278"/>
        <v>1.1481063980003141E-2</v>
      </c>
      <c r="X321" s="70">
        <f t="shared" si="279"/>
        <v>1036</v>
      </c>
      <c r="Y321" s="70">
        <f t="shared" si="280"/>
        <v>930</v>
      </c>
      <c r="Z321" s="71">
        <f t="shared" si="281"/>
        <v>1.1547224349772744E-2</v>
      </c>
      <c r="AA321" s="71">
        <f t="shared" si="282"/>
        <v>1.3384645681893158E-3</v>
      </c>
      <c r="AB321" s="71">
        <f t="shared" si="283"/>
        <v>-3.512986872335869E-3</v>
      </c>
      <c r="AC321" s="71">
        <f t="shared" si="284"/>
        <v>7.9680771076672749E-3</v>
      </c>
      <c r="AD321" s="71">
        <f t="shared" si="285"/>
        <v>1.1481063980003141E-2</v>
      </c>
      <c r="AE321" s="71">
        <f t="shared" si="286"/>
        <v>0</v>
      </c>
      <c r="AF321" s="71">
        <f t="shared" si="287"/>
        <v>7.9680771076672749E-3</v>
      </c>
      <c r="AG321" s="71">
        <f t="shared" si="288"/>
        <v>9.3065416758566256E-3</v>
      </c>
      <c r="AH321" s="71">
        <f t="shared" si="289"/>
        <v>1.3083267765256134E-3</v>
      </c>
      <c r="AI321" s="71">
        <f t="shared" si="290"/>
        <v>2.0769607375294946E-3</v>
      </c>
      <c r="AJ321" s="71">
        <f t="shared" si="291"/>
        <v>4.9416290763970886E-3</v>
      </c>
      <c r="AK321" s="71">
        <f t="shared" si="292"/>
        <v>7.1804504561061985E-3</v>
      </c>
      <c r="AL321" s="71">
        <f t="shared" si="293"/>
        <v>1.1481063980003141E-2</v>
      </c>
      <c r="AM321" s="71">
        <f t="shared" si="294"/>
        <v>7.0673994961819907E-3</v>
      </c>
      <c r="AN321" s="71">
        <f t="shared" si="295"/>
        <v>0</v>
      </c>
      <c r="AO321" s="40">
        <f t="shared" si="296"/>
        <v>0</v>
      </c>
      <c r="AP321" s="40">
        <f t="shared" si="297"/>
        <v>-0.11583469615554806</v>
      </c>
      <c r="AQ321" s="71">
        <f t="shared" si="298"/>
        <v>8.8090723935422405E-4</v>
      </c>
      <c r="AR321" s="71">
        <f t="shared" si="299"/>
        <v>7.8762665156124293E-4</v>
      </c>
      <c r="AS321" s="71">
        <f t="shared" si="257"/>
        <v>7.9680771076672749E-3</v>
      </c>
      <c r="AT321" s="28">
        <f t="shared" si="258"/>
        <v>0.62407133400825776</v>
      </c>
      <c r="AU321" s="28">
        <f t="shared" si="259"/>
        <v>0.52952910825585109</v>
      </c>
      <c r="AV321" s="40">
        <f t="shared" si="260"/>
        <v>0.69279910702696879</v>
      </c>
      <c r="AW321" s="71">
        <f t="shared" si="261"/>
        <v>7.9680771076672749E-3</v>
      </c>
      <c r="AX321" s="28">
        <f t="shared" si="262"/>
        <v>6.8727773018711052E-2</v>
      </c>
      <c r="AY321" s="71">
        <f t="shared" si="263"/>
        <v>7.1804504561061985E-3</v>
      </c>
      <c r="AZ321" s="71">
        <f t="shared" si="264"/>
        <v>3.7486146148268847E-3</v>
      </c>
      <c r="BA321" s="71">
        <f t="shared" si="300"/>
        <v>1</v>
      </c>
      <c r="BB321" s="71">
        <f t="shared" si="270"/>
        <v>6.7322004549363627E-3</v>
      </c>
      <c r="BC321" s="71">
        <f t="shared" si="301"/>
        <v>1.8235295914025396E-2</v>
      </c>
      <c r="BD321" s="39">
        <f t="shared" si="266"/>
        <v>0</v>
      </c>
      <c r="BE321" s="70" t="str">
        <f t="shared" si="273"/>
        <v/>
      </c>
      <c r="BF321" s="70" t="str">
        <f t="shared" si="267"/>
        <v/>
      </c>
      <c r="BG321" s="70" t="str">
        <f t="shared" si="268"/>
        <v/>
      </c>
      <c r="BH321" s="70" t="str">
        <f t="shared" si="271"/>
        <v/>
      </c>
      <c r="BI321" s="70" t="str">
        <f t="shared" si="269"/>
        <v/>
      </c>
      <c r="BJ321" s="71" t="str">
        <f t="shared" si="265"/>
        <v/>
      </c>
    </row>
    <row r="322" spans="1:62">
      <c r="A322" s="68">
        <v>42976</v>
      </c>
      <c r="B322" s="41">
        <f t="shared" si="274"/>
        <v>2</v>
      </c>
      <c r="C322" s="70">
        <v>3362.0603999999998</v>
      </c>
      <c r="D322" s="70">
        <v>3355.6909000000001</v>
      </c>
      <c r="E322" s="39">
        <v>3359.2662</v>
      </c>
      <c r="F322" s="41">
        <v>3365.3013000000001</v>
      </c>
      <c r="G322" s="70">
        <v>3364.7192</v>
      </c>
      <c r="H322" s="70">
        <v>3374.5947000000001</v>
      </c>
      <c r="I322" s="70">
        <v>3354.4627</v>
      </c>
      <c r="J322" s="70">
        <v>1022</v>
      </c>
      <c r="K322" s="70">
        <v>932</v>
      </c>
      <c r="L322" s="70">
        <v>3364.7192</v>
      </c>
      <c r="M322" s="70">
        <v>3366.2692000000002</v>
      </c>
      <c r="N322" s="70">
        <v>3365.6279</v>
      </c>
      <c r="O322" s="70">
        <v>3369.4065999999998</v>
      </c>
      <c r="P322" s="70">
        <v>3357.4234999999999</v>
      </c>
      <c r="Q322" s="70">
        <v>1432</v>
      </c>
      <c r="R322" s="70">
        <v>1343</v>
      </c>
      <c r="S322" s="70">
        <f t="shared" si="149"/>
        <v>3276.4488949999995</v>
      </c>
      <c r="T322" s="70" t="str">
        <f t="shared" si="275"/>
        <v>牛</v>
      </c>
      <c r="U322" s="70">
        <f t="shared" si="276"/>
        <v>3374.5947000000001</v>
      </c>
      <c r="V322" s="70">
        <f t="shared" si="277"/>
        <v>3354.4627</v>
      </c>
      <c r="W322" s="40">
        <f t="shared" si="278"/>
        <v>5.9836196572333137E-3</v>
      </c>
      <c r="X322" s="70">
        <f t="shared" si="279"/>
        <v>1022</v>
      </c>
      <c r="Y322" s="70">
        <f t="shared" si="280"/>
        <v>932</v>
      </c>
      <c r="Z322" s="71">
        <f t="shared" si="281"/>
        <v>5.9879947427476507E-3</v>
      </c>
      <c r="AA322" s="71">
        <f t="shared" si="282"/>
        <v>-2.2445025284657742E-4</v>
      </c>
      <c r="AB322" s="71">
        <f t="shared" si="283"/>
        <v>-2.6606852093721514E-3</v>
      </c>
      <c r="AC322" s="71">
        <f t="shared" si="284"/>
        <v>3.3229344478611167E-3</v>
      </c>
      <c r="AD322" s="71">
        <f t="shared" si="285"/>
        <v>3.7212279025820669E-3</v>
      </c>
      <c r="AE322" s="71">
        <f t="shared" si="286"/>
        <v>-2.2623917546511865E-3</v>
      </c>
      <c r="AF322" s="71">
        <f t="shared" si="287"/>
        <v>1.0605426932097828E-3</v>
      </c>
      <c r="AG322" s="71">
        <f t="shared" si="288"/>
        <v>8.3609244036338137E-4</v>
      </c>
      <c r="AH322" s="71">
        <f t="shared" si="289"/>
        <v>-1.8963196534951576E-3</v>
      </c>
      <c r="AI322" s="71">
        <f t="shared" si="290"/>
        <v>-8.3144305499706069E-4</v>
      </c>
      <c r="AJ322" s="71">
        <f t="shared" si="291"/>
        <v>9.6349814243473027E-4</v>
      </c>
      <c r="AK322" s="71">
        <f t="shared" si="292"/>
        <v>7.9051204188684495E-4</v>
      </c>
      <c r="AL322" s="71">
        <f t="shared" si="293"/>
        <v>5.9836196572333137E-3</v>
      </c>
      <c r="AM322" s="71">
        <f t="shared" si="294"/>
        <v>3.5627814282189999E-3</v>
      </c>
      <c r="AN322" s="71">
        <f t="shared" si="295"/>
        <v>0</v>
      </c>
      <c r="AO322" s="40">
        <f t="shared" si="296"/>
        <v>0.37739419829126669</v>
      </c>
      <c r="AP322" s="40">
        <f t="shared" si="297"/>
        <v>0.41488178025033456</v>
      </c>
      <c r="AQ322" s="71">
        <f t="shared" si="298"/>
        <v>4.6055643994222071E-4</v>
      </c>
      <c r="AR322" s="71">
        <f t="shared" si="299"/>
        <v>2.7003065132307895E-4</v>
      </c>
      <c r="AS322" s="71">
        <f t="shared" si="257"/>
        <v>1.0605426932097828E-3</v>
      </c>
      <c r="AT322" s="28">
        <f t="shared" si="258"/>
        <v>0.509462547188552</v>
      </c>
      <c r="AU322" s="28">
        <f t="shared" si="259"/>
        <v>0.68466423546495736</v>
      </c>
      <c r="AV322" s="40">
        <f t="shared" si="260"/>
        <v>0.55459964236041526</v>
      </c>
      <c r="AW322" s="71">
        <f t="shared" si="261"/>
        <v>1.0605426932097828E-3</v>
      </c>
      <c r="AX322" s="28">
        <f t="shared" si="262"/>
        <v>4.5137095171863234E-2</v>
      </c>
      <c r="AY322" s="71">
        <f t="shared" si="263"/>
        <v>3.0529037965379363E-3</v>
      </c>
      <c r="AZ322" s="71">
        <f t="shared" si="264"/>
        <v>2.4406786694330411E-3</v>
      </c>
      <c r="BA322" s="71">
        <f t="shared" si="300"/>
        <v>0.69279910702696879</v>
      </c>
      <c r="BB322" s="71">
        <f t="shared" si="270"/>
        <v>7.8762665156124293E-4</v>
      </c>
      <c r="BC322" s="71">
        <f t="shared" si="301"/>
        <v>7.9680771076672749E-3</v>
      </c>
      <c r="BD322" s="39">
        <f t="shared" si="266"/>
        <v>0</v>
      </c>
    </row>
    <row r="323" spans="1:62">
      <c r="A323" s="68">
        <v>42977</v>
      </c>
      <c r="B323" s="41">
        <f>WEEKDAY(A323,2)</f>
        <v>3</v>
      </c>
      <c r="C323" s="70">
        <v>3361.8207000000002</v>
      </c>
      <c r="D323" s="70">
        <v>3364.1970000000001</v>
      </c>
      <c r="E323" s="39">
        <v>3372.5379050925926</v>
      </c>
      <c r="F323" s="70">
        <v>3374.7276000000002</v>
      </c>
      <c r="G323" s="70">
        <v>3364.3209999999999</v>
      </c>
      <c r="H323" s="70">
        <v>3376.6471999999999</v>
      </c>
      <c r="I323" s="70">
        <v>3361.8207000000002</v>
      </c>
      <c r="J323" s="70">
        <v>938</v>
      </c>
      <c r="K323" s="70">
        <v>930</v>
      </c>
      <c r="L323" s="70">
        <v>3364.3209999999999</v>
      </c>
      <c r="M323" s="70">
        <v>3367.5691999999999</v>
      </c>
      <c r="N323" s="70">
        <v>3362.9947000000002</v>
      </c>
      <c r="O323" s="70">
        <v>3374.5082000000002</v>
      </c>
      <c r="P323" s="70">
        <v>3357.2460000000001</v>
      </c>
      <c r="Q323" s="70">
        <v>1430</v>
      </c>
      <c r="R323" s="70">
        <v>1455</v>
      </c>
      <c r="S323" s="70">
        <f t="shared" si="149"/>
        <v>3280.116055</v>
      </c>
      <c r="T323" s="70" t="str">
        <f t="shared" si="275"/>
        <v>牛</v>
      </c>
      <c r="U323" s="70">
        <f t="shared" si="276"/>
        <v>3376.6471999999999</v>
      </c>
      <c r="V323" s="70">
        <f t="shared" si="277"/>
        <v>3357.2460000000001</v>
      </c>
      <c r="W323" s="40">
        <f t="shared" si="278"/>
        <v>5.7622694944689072E-3</v>
      </c>
      <c r="X323" s="70">
        <f t="shared" si="279"/>
        <v>938</v>
      </c>
      <c r="Y323" s="70">
        <f t="shared" si="280"/>
        <v>1455</v>
      </c>
      <c r="Z323" s="71">
        <f t="shared" si="281"/>
        <v>5.7710394846458611E-3</v>
      </c>
      <c r="AA323" s="71">
        <f t="shared" si="282"/>
        <v>-1.1318408011139836E-3</v>
      </c>
      <c r="AB323" s="71">
        <f t="shared" si="283"/>
        <v>-4.0514077385122547E-3</v>
      </c>
      <c r="AC323" s="71">
        <f t="shared" si="284"/>
        <v>1.7108617559566158E-3</v>
      </c>
      <c r="AD323" s="71">
        <f t="shared" si="285"/>
        <v>4.4005623076998415E-3</v>
      </c>
      <c r="AE323" s="71">
        <f t="shared" si="286"/>
        <v>-1.3617071867690746E-3</v>
      </c>
      <c r="AF323" s="71">
        <f t="shared" si="287"/>
        <v>3.4915456918757935E-4</v>
      </c>
      <c r="AG323" s="71">
        <f t="shared" si="288"/>
        <v>-7.8268623192632005E-4</v>
      </c>
      <c r="AH323" s="71">
        <f t="shared" si="289"/>
        <v>7.0659941881223438E-4</v>
      </c>
      <c r="AI323" s="71">
        <f t="shared" si="290"/>
        <v>3.1828462868162821E-3</v>
      </c>
      <c r="AJ323" s="71">
        <f t="shared" si="291"/>
        <v>3.831907742194782E-3</v>
      </c>
      <c r="AK323" s="71">
        <f t="shared" si="292"/>
        <v>7.4345746095871228E-4</v>
      </c>
      <c r="AL323" s="71">
        <f t="shared" si="293"/>
        <v>4.4005623076998415E-3</v>
      </c>
      <c r="AM323" s="71">
        <f t="shared" si="294"/>
        <v>5.1286001608986786E-3</v>
      </c>
      <c r="AN323" s="71">
        <f t="shared" si="295"/>
        <v>0</v>
      </c>
      <c r="AO323" s="40">
        <f t="shared" si="296"/>
        <v>0</v>
      </c>
      <c r="AP323" s="40">
        <f t="shared" si="297"/>
        <v>0.25678346204430069</v>
      </c>
      <c r="AQ323" s="71">
        <f t="shared" si="298"/>
        <v>9.6501878538569289E-4</v>
      </c>
      <c r="AR323" s="71">
        <f t="shared" si="299"/>
        <v>-3.9430289177106906E-4</v>
      </c>
      <c r="AS323" s="71">
        <f t="shared" si="257"/>
        <v>3.4915456918757935E-4</v>
      </c>
      <c r="AT323" s="28">
        <f t="shared" si="258"/>
        <v>0.16863723737900066</v>
      </c>
      <c r="AU323" s="28">
        <f t="shared" si="259"/>
        <v>0.33302244209892473</v>
      </c>
      <c r="AV323" s="40">
        <f t="shared" si="260"/>
        <v>0.29630641403625352</v>
      </c>
      <c r="AW323" s="71">
        <f t="shared" si="261"/>
        <v>3.4915456918757935E-4</v>
      </c>
      <c r="AX323" s="28">
        <f t="shared" si="262"/>
        <v>-6.8361750819523198E-2</v>
      </c>
      <c r="AY323" s="71">
        <f t="shared" si="263"/>
        <v>7.4345746095871228E-4</v>
      </c>
      <c r="AZ323" s="71">
        <f t="shared" si="264"/>
        <v>1.7108617559566158E-3</v>
      </c>
      <c r="BA323" s="71">
        <f t="shared" si="300"/>
        <v>0.55459964236041526</v>
      </c>
      <c r="BB323" s="71">
        <f t="shared" si="270"/>
        <v>2.7003065132307895E-4</v>
      </c>
      <c r="BC323" s="71">
        <f t="shared" si="301"/>
        <v>1.0605426932097828E-3</v>
      </c>
      <c r="BD323" s="39">
        <f t="shared" si="266"/>
        <v>0</v>
      </c>
    </row>
    <row r="324" spans="1:62">
      <c r="A324" s="68">
        <v>42978</v>
      </c>
      <c r="B324" s="41">
        <f t="shared" si="274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70">
        <f t="shared" si="149"/>
        <v>3283.9650199999996</v>
      </c>
      <c r="T324" s="70" t="str">
        <f t="shared" si="275"/>
        <v>牛</v>
      </c>
      <c r="U324" s="70">
        <f t="shared" si="276"/>
        <v>3367.3580999999999</v>
      </c>
      <c r="V324" s="70">
        <f t="shared" si="277"/>
        <v>3340.8438999999998</v>
      </c>
      <c r="W324" s="40">
        <f t="shared" si="278"/>
        <v>7.9050505849900324E-3</v>
      </c>
      <c r="X324" s="70">
        <f t="shared" si="279"/>
        <v>940</v>
      </c>
      <c r="Y324" s="70">
        <f t="shared" si="280"/>
        <v>1128</v>
      </c>
      <c r="Z324" s="71">
        <f t="shared" si="281"/>
        <v>7.8876986297123711E-3</v>
      </c>
      <c r="AA324" s="71">
        <f t="shared" si="282"/>
        <v>-4.5582864820755455E-4</v>
      </c>
      <c r="AB324" s="71">
        <f t="shared" si="283"/>
        <v>-1.8911614627280635E-3</v>
      </c>
      <c r="AC324" s="71">
        <f t="shared" si="284"/>
        <v>6.0138891222619459E-3</v>
      </c>
      <c r="AD324" s="71">
        <f t="shared" si="285"/>
        <v>1.7524621950651589E-3</v>
      </c>
      <c r="AE324" s="71">
        <f t="shared" si="286"/>
        <v>-6.1525883899249765E-3</v>
      </c>
      <c r="AF324" s="71">
        <f t="shared" si="287"/>
        <v>-1.3869926766299053E-4</v>
      </c>
      <c r="AG324" s="71">
        <f t="shared" si="288"/>
        <v>-5.9452791587055363E-4</v>
      </c>
      <c r="AH324" s="71">
        <f t="shared" si="289"/>
        <v>8.2519306170212236E-4</v>
      </c>
      <c r="AI324" s="71">
        <f t="shared" si="290"/>
        <v>3.3705867427558908E-4</v>
      </c>
      <c r="AJ324" s="71">
        <f t="shared" si="291"/>
        <v>1.6345289654204924E-3</v>
      </c>
      <c r="AK324" s="71">
        <f t="shared" si="292"/>
        <v>-5.85722760955509E-3</v>
      </c>
      <c r="AL324" s="71">
        <f t="shared" si="293"/>
        <v>7.9050505849900324E-3</v>
      </c>
      <c r="AM324" s="71">
        <f t="shared" si="294"/>
        <v>6.104521407665842E-3</v>
      </c>
      <c r="AN324" s="71">
        <f t="shared" si="295"/>
        <v>0</v>
      </c>
      <c r="AO324" s="40">
        <f t="shared" si="296"/>
        <v>0.77762859147175045</v>
      </c>
      <c r="AP324" s="40">
        <f t="shared" si="297"/>
        <v>0.83543158005899798</v>
      </c>
      <c r="AQ324" s="71">
        <f t="shared" si="298"/>
        <v>1.4598695958562286E-3</v>
      </c>
      <c r="AR324" s="71">
        <f t="shared" si="299"/>
        <v>5.7185283418920768E-3</v>
      </c>
      <c r="AS324" s="71">
        <f t="shared" si="257"/>
        <v>-1.3869926766299053E-4</v>
      </c>
      <c r="AT324" s="28">
        <f t="shared" si="258"/>
        <v>3.7221564293862523E-2</v>
      </c>
      <c r="AU324" s="28">
        <f t="shared" si="259"/>
        <v>0.94278146213204483</v>
      </c>
      <c r="AV324" s="40">
        <f t="shared" si="260"/>
        <v>0.76004556049211325</v>
      </c>
      <c r="AW324" s="71">
        <f t="shared" si="261"/>
        <v>-1.3869926766299053E-4</v>
      </c>
      <c r="AX324" s="28">
        <f t="shared" si="262"/>
        <v>0.72282399619825066</v>
      </c>
      <c r="AY324" s="71">
        <f t="shared" si="263"/>
        <v>2.9536078036977264E-4</v>
      </c>
      <c r="AZ324" s="71">
        <f t="shared" si="264"/>
        <v>5.7562329364527773E-3</v>
      </c>
      <c r="BA324" s="71">
        <f t="shared" si="300"/>
        <v>0.29630641403625352</v>
      </c>
      <c r="BB324" s="71">
        <f t="shared" si="270"/>
        <v>-3.9430289177106906E-4</v>
      </c>
      <c r="BC324" s="71">
        <f t="shared" si="301"/>
        <v>3.4915456918757935E-4</v>
      </c>
      <c r="BD324" s="39">
        <f t="shared" si="266"/>
        <v>1</v>
      </c>
    </row>
    <row r="325" spans="1:62">
      <c r="A325" s="68">
        <v>42979</v>
      </c>
      <c r="B325" s="41">
        <f t="shared" si="274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70">
        <f t="shared" si="149"/>
        <v>3288.3443750000006</v>
      </c>
      <c r="T325" s="70" t="str">
        <f t="shared" si="275"/>
        <v>牛</v>
      </c>
      <c r="U325" s="70">
        <f t="shared" si="276"/>
        <v>3381.9252000000001</v>
      </c>
      <c r="V325" s="70">
        <f t="shared" si="277"/>
        <v>3358.6810999999998</v>
      </c>
      <c r="W325" s="40">
        <f t="shared" si="278"/>
        <v>6.8967659880882692E-3</v>
      </c>
      <c r="X325" s="70">
        <f t="shared" si="279"/>
        <v>1301</v>
      </c>
      <c r="Y325" s="70">
        <f t="shared" si="280"/>
        <v>1427</v>
      </c>
      <c r="Z325" s="71">
        <f t="shared" si="281"/>
        <v>6.9055734041856684E-3</v>
      </c>
      <c r="AA325" s="71">
        <f t="shared" si="282"/>
        <v>1.4851822278550077E-3</v>
      </c>
      <c r="AB325" s="71">
        <f t="shared" si="283"/>
        <v>-4.3337780529351675E-3</v>
      </c>
      <c r="AC325" s="71">
        <f t="shared" si="284"/>
        <v>2.5629879351530441E-3</v>
      </c>
      <c r="AD325" s="71">
        <f t="shared" si="285"/>
        <v>4.7226220462808638E-3</v>
      </c>
      <c r="AE325" s="71">
        <f t="shared" si="286"/>
        <v>-2.1741439418075073E-3</v>
      </c>
      <c r="AF325" s="71">
        <f t="shared" si="287"/>
        <v>3.8884399334555939E-4</v>
      </c>
      <c r="AG325" s="71">
        <f t="shared" si="288"/>
        <v>1.8740262212006843E-3</v>
      </c>
      <c r="AH325" s="71">
        <f t="shared" si="289"/>
        <v>5.1009104570673598E-4</v>
      </c>
      <c r="AI325" s="71">
        <f t="shared" si="290"/>
        <v>1.87017981995774E-3</v>
      </c>
      <c r="AJ325" s="71">
        <f t="shared" si="291"/>
        <v>2.744158832441038E-3</v>
      </c>
      <c r="AK325" s="71">
        <f t="shared" si="292"/>
        <v>4.1357426262321169E-3</v>
      </c>
      <c r="AL325" s="71">
        <f t="shared" si="293"/>
        <v>4.137902424914199E-3</v>
      </c>
      <c r="AM325" s="71">
        <f t="shared" si="294"/>
        <v>6.8967659880882692E-3</v>
      </c>
      <c r="AN325" s="71">
        <f t="shared" si="295"/>
        <v>0</v>
      </c>
      <c r="AO325" s="40">
        <f t="shared" si="296"/>
        <v>0</v>
      </c>
      <c r="AP325" s="40">
        <f t="shared" si="297"/>
        <v>-0.35791359174609788</v>
      </c>
      <c r="AQ325" s="71">
        <f t="shared" si="298"/>
        <v>-1.7769342467000438E-3</v>
      </c>
      <c r="AR325" s="71">
        <f t="shared" si="299"/>
        <v>-3.7468986328865251E-3</v>
      </c>
      <c r="AS325" s="71">
        <f t="shared" si="257"/>
        <v>3.8884399334555939E-4</v>
      </c>
      <c r="AT325" s="28">
        <f t="shared" si="258"/>
        <v>0.99947696496380212</v>
      </c>
      <c r="AU325" s="28">
        <f t="shared" si="259"/>
        <v>0.37081668036190546</v>
      </c>
      <c r="AV325" s="40">
        <f t="shared" si="260"/>
        <v>0.37081668036190546</v>
      </c>
      <c r="AW325" s="71">
        <f t="shared" si="261"/>
        <v>3.8884399334555939E-4</v>
      </c>
      <c r="AX325" s="28">
        <f t="shared" si="262"/>
        <v>-0.54381972199394835</v>
      </c>
      <c r="AY325" s="71">
        <f t="shared" si="263"/>
        <v>4.1357426262321169E-3</v>
      </c>
      <c r="AZ325" s="71">
        <f t="shared" si="264"/>
        <v>2.5629879351530441E-3</v>
      </c>
      <c r="BA325" s="71">
        <f t="shared" si="300"/>
        <v>0.76004556049211325</v>
      </c>
      <c r="BB325" s="71">
        <f t="shared" si="270"/>
        <v>5.7185283418920768E-3</v>
      </c>
      <c r="BC325" s="71">
        <f t="shared" si="301"/>
        <v>-1.3869926766299053E-4</v>
      </c>
      <c r="BD325" s="39">
        <f t="shared" si="266"/>
        <v>0</v>
      </c>
    </row>
    <row r="326" spans="1:62">
      <c r="A326" s="68">
        <v>42982</v>
      </c>
      <c r="B326" s="41">
        <f t="shared" si="274"/>
        <v>1</v>
      </c>
      <c r="C326" s="70">
        <v>3369.72</v>
      </c>
      <c r="D326" s="70">
        <v>3369.43</v>
      </c>
      <c r="E326" s="39">
        <v>3364.26</v>
      </c>
      <c r="F326" s="41">
        <v>3363.55</v>
      </c>
      <c r="G326" s="70">
        <v>3371.21</v>
      </c>
      <c r="H326" s="70">
        <v>3377.25</v>
      </c>
      <c r="I326" s="70">
        <v>3359.13</v>
      </c>
      <c r="J326" s="70">
        <v>1005</v>
      </c>
      <c r="K326" s="70">
        <v>938</v>
      </c>
      <c r="L326" s="70">
        <v>3372.42</v>
      </c>
      <c r="M326" s="70">
        <v>3374.97</v>
      </c>
      <c r="N326" s="70">
        <v>3379.58</v>
      </c>
      <c r="O326" s="70">
        <v>3381.15</v>
      </c>
      <c r="P326" s="70">
        <v>3366.61</v>
      </c>
      <c r="Q326" s="70">
        <v>1343</v>
      </c>
      <c r="R326" s="70">
        <v>1425</v>
      </c>
      <c r="S326" s="70">
        <f t="shared" si="149"/>
        <v>3293.6435450000004</v>
      </c>
      <c r="T326" s="70" t="str">
        <f t="shared" si="275"/>
        <v>牛</v>
      </c>
      <c r="U326" s="70">
        <f t="shared" si="276"/>
        <v>3381.15</v>
      </c>
      <c r="V326" s="70">
        <f t="shared" si="277"/>
        <v>3359.13</v>
      </c>
      <c r="W326" s="40">
        <f t="shared" si="278"/>
        <v>6.5338764380477934E-3</v>
      </c>
      <c r="X326" s="70">
        <f t="shared" si="279"/>
        <v>1343</v>
      </c>
      <c r="Y326" s="70">
        <f t="shared" si="280"/>
        <v>938</v>
      </c>
      <c r="Z326" s="71">
        <f t="shared" si="281"/>
        <v>6.5346675688187691E-3</v>
      </c>
      <c r="AA326" s="71">
        <f t="shared" si="282"/>
        <v>7.1829977063253136E-4</v>
      </c>
      <c r="AB326" s="71">
        <f t="shared" si="283"/>
        <v>-4.6444689500169356E-4</v>
      </c>
      <c r="AC326" s="71">
        <f t="shared" si="284"/>
        <v>6.0694295430461388E-3</v>
      </c>
      <c r="AD326" s="71">
        <f t="shared" si="285"/>
        <v>3.3862334549213751E-3</v>
      </c>
      <c r="AE326" s="71">
        <f t="shared" si="286"/>
        <v>-3.1476429831264023E-3</v>
      </c>
      <c r="AF326" s="71">
        <f t="shared" si="287"/>
        <v>2.9217865599197972E-3</v>
      </c>
      <c r="AG326" s="71">
        <f t="shared" si="288"/>
        <v>3.640086330552321E-3</v>
      </c>
      <c r="AH326" s="71">
        <f t="shared" si="289"/>
        <v>-8.6064266318119434E-5</v>
      </c>
      <c r="AI326" s="71">
        <f t="shared" si="290"/>
        <v>-1.6216267932190967E-3</v>
      </c>
      <c r="AJ326" s="71">
        <f t="shared" si="291"/>
        <v>-1.8326910184680667E-3</v>
      </c>
      <c r="AK326" s="71">
        <f t="shared" si="292"/>
        <v>4.4207550716770697E-4</v>
      </c>
      <c r="AL326" s="71">
        <f t="shared" si="293"/>
        <v>5.379756991759614E-3</v>
      </c>
      <c r="AM326" s="71">
        <f t="shared" si="294"/>
        <v>4.3095849596604492E-3</v>
      </c>
      <c r="AN326" s="71">
        <f t="shared" si="295"/>
        <v>3.5885717721315878E-4</v>
      </c>
      <c r="AO326" s="40">
        <f t="shared" si="296"/>
        <v>0.58443708609270173</v>
      </c>
      <c r="AP326" s="40">
        <f t="shared" si="297"/>
        <v>0.45090507726269435</v>
      </c>
      <c r="AQ326" s="71">
        <f t="shared" si="298"/>
        <v>7.5584785269635832E-4</v>
      </c>
      <c r="AR326" s="71">
        <f t="shared" si="299"/>
        <v>2.1208538755388968E-3</v>
      </c>
      <c r="AS326" s="71">
        <f t="shared" si="257"/>
        <v>2.9217865599197972E-3</v>
      </c>
      <c r="AT326" s="28">
        <f t="shared" si="258"/>
        <v>0.66666666666666663</v>
      </c>
      <c r="AU326" s="28">
        <f t="shared" si="259"/>
        <v>0.89202200825308342</v>
      </c>
      <c r="AV326" s="40">
        <f t="shared" si="260"/>
        <v>0.92870118074476993</v>
      </c>
      <c r="AW326" s="71">
        <f t="shared" si="261"/>
        <v>2.9217865599197972E-3</v>
      </c>
      <c r="AX326" s="28">
        <f t="shared" si="262"/>
        <v>0.32515894641234605</v>
      </c>
      <c r="AY326" s="71">
        <f t="shared" si="263"/>
        <v>3.589718490294195E-3</v>
      </c>
      <c r="AZ326" s="71">
        <f t="shared" si="264"/>
        <v>3.8451380646588136E-3</v>
      </c>
      <c r="BA326" s="71">
        <f t="shared" si="300"/>
        <v>0.37081668036190546</v>
      </c>
      <c r="BB326" s="71">
        <f t="shared" si="270"/>
        <v>-3.7468986328865251E-3</v>
      </c>
      <c r="BC326" s="71">
        <f t="shared" si="301"/>
        <v>3.8884399334555939E-4</v>
      </c>
      <c r="BD326" s="39">
        <f t="shared" si="266"/>
        <v>1</v>
      </c>
      <c r="BE326" s="70"/>
      <c r="BF326" s="70"/>
      <c r="BG326" s="70"/>
      <c r="BH326" s="70"/>
      <c r="BI326" s="70"/>
      <c r="BJ326" s="70"/>
    </row>
    <row r="327" spans="1:62">
      <c r="A327" s="68">
        <v>42983</v>
      </c>
      <c r="B327" s="41">
        <f>WEEKDAY(A327,2)</f>
        <v>2</v>
      </c>
      <c r="C327" s="70">
        <v>3377.1968000000002</v>
      </c>
      <c r="D327" s="70">
        <v>3376.2019</v>
      </c>
      <c r="E327" s="39">
        <v>3377.8274999999999</v>
      </c>
      <c r="F327" s="70">
        <v>3375.4079000000002</v>
      </c>
      <c r="G327" s="70">
        <v>3386.1938</v>
      </c>
      <c r="H327" s="70">
        <v>3387.5891999999999</v>
      </c>
      <c r="I327" s="70">
        <v>3371.8227000000002</v>
      </c>
      <c r="J327" s="70">
        <v>1019</v>
      </c>
      <c r="K327" s="70">
        <v>945</v>
      </c>
      <c r="L327" s="70">
        <v>3386.1938</v>
      </c>
      <c r="M327" s="70">
        <v>3386.9911999999999</v>
      </c>
      <c r="N327" s="70">
        <v>3385.1293000000001</v>
      </c>
      <c r="O327" s="70">
        <v>3390.7864</v>
      </c>
      <c r="P327" s="70">
        <v>3380.9231</v>
      </c>
      <c r="Q327" s="70">
        <v>1318</v>
      </c>
      <c r="R327" s="70">
        <v>1449</v>
      </c>
      <c r="S327" s="70">
        <f t="shared" si="149"/>
        <v>3298.6453400000005</v>
      </c>
      <c r="T327" s="70" t="str">
        <f t="shared" si="275"/>
        <v>牛</v>
      </c>
      <c r="U327" s="70">
        <f t="shared" si="276"/>
        <v>3390.7864</v>
      </c>
      <c r="V327" s="70">
        <f t="shared" si="277"/>
        <v>3371.8227000000002</v>
      </c>
      <c r="W327" s="40">
        <f t="shared" si="278"/>
        <v>5.6084122051195734E-3</v>
      </c>
      <c r="X327" s="70">
        <f t="shared" si="279"/>
        <v>1318</v>
      </c>
      <c r="Y327" s="70">
        <f t="shared" si="280"/>
        <v>945</v>
      </c>
      <c r="Z327" s="71">
        <f t="shared" si="281"/>
        <v>5.6152191071600528E-3</v>
      </c>
      <c r="AA327" s="71">
        <f t="shared" si="282"/>
        <v>-7.0542513667994121E-4</v>
      </c>
      <c r="AB327" s="71">
        <f t="shared" si="283"/>
        <v>-1.6697673244047808E-3</v>
      </c>
      <c r="AC327" s="71">
        <f t="shared" si="284"/>
        <v>3.9386448807147683E-3</v>
      </c>
      <c r="AD327" s="71">
        <f t="shared" si="285"/>
        <v>4.0158546089136523E-3</v>
      </c>
      <c r="AE327" s="71">
        <f t="shared" si="286"/>
        <v>-1.5925575962059805E-3</v>
      </c>
      <c r="AF327" s="71">
        <f t="shared" si="287"/>
        <v>2.3460872845086703E-3</v>
      </c>
      <c r="AG327" s="71">
        <f t="shared" si="288"/>
        <v>1.6406621478288041E-3</v>
      </c>
      <c r="AH327" s="71">
        <f t="shared" si="289"/>
        <v>-2.9463683439792242E-4</v>
      </c>
      <c r="AI327" s="71">
        <f t="shared" si="290"/>
        <v>1.8673508008925892E-4</v>
      </c>
      <c r="AJ327" s="71">
        <f t="shared" si="291"/>
        <v>-5.298400013997274E-4</v>
      </c>
      <c r="AK327" s="71">
        <f t="shared" si="292"/>
        <v>2.6605014670985968E-3</v>
      </c>
      <c r="AL327" s="71">
        <f t="shared" si="293"/>
        <v>4.6650592764022067E-3</v>
      </c>
      <c r="AM327" s="71">
        <f t="shared" si="294"/>
        <v>2.9130921741647078E-3</v>
      </c>
      <c r="AN327" s="71">
        <f t="shared" si="295"/>
        <v>0</v>
      </c>
      <c r="AO327" s="40">
        <f t="shared" si="296"/>
        <v>0.34085561158152367</v>
      </c>
      <c r="AP327" s="40">
        <f t="shared" si="297"/>
        <v>0.49201154346239784</v>
      </c>
      <c r="AQ327" s="71">
        <f t="shared" si="298"/>
        <v>2.3545791342882515E-4</v>
      </c>
      <c r="AR327" s="71">
        <f t="shared" si="299"/>
        <v>-3.1441418258985892E-4</v>
      </c>
      <c r="AS327" s="71">
        <f t="shared" ref="AS327:AS384" si="302">LN(N327/C327)</f>
        <v>2.3460872845086703E-3</v>
      </c>
      <c r="AT327" s="28">
        <f t="shared" ref="AT327:AT384" si="303">+(G327-I327)/(H327-I327)</f>
        <v>0.91149589319126589</v>
      </c>
      <c r="AU327" s="28">
        <f t="shared" ref="AU327:AU384" si="304">+(N327-P327)/(O327-P327)</f>
        <v>0.42644956556123093</v>
      </c>
      <c r="AV327" s="40">
        <f t="shared" ref="AV327:AV384" si="305">+(N327-V327)/(U327-V327)</f>
        <v>0.70168796173742665</v>
      </c>
      <c r="AW327" s="71">
        <f t="shared" ref="AW327:AW384" si="306">LN(N327/C327)</f>
        <v>2.3460872845086703E-3</v>
      </c>
      <c r="AX327" s="28">
        <f t="shared" ref="AX327:AX384" si="307">(N327-L327)/(U327-V327)</f>
        <v>-5.6133560433879702E-2</v>
      </c>
      <c r="AY327" s="71">
        <f t="shared" ref="AY327:AY384" si="308">LN(G327/I327)</f>
        <v>4.2530590633047208E-3</v>
      </c>
      <c r="AZ327" s="71">
        <f t="shared" ref="AZ327:AZ384" si="309">LN(N327/P327)</f>
        <v>1.2433248497599268E-3</v>
      </c>
      <c r="BA327" s="71">
        <f t="shared" si="300"/>
        <v>0.92870118074476993</v>
      </c>
      <c r="BB327" s="71">
        <f t="shared" si="270"/>
        <v>2.1208538755388968E-3</v>
      </c>
      <c r="BC327" s="71">
        <f t="shared" si="301"/>
        <v>2.9217865599197972E-3</v>
      </c>
      <c r="BD327" s="39">
        <f t="shared" si="266"/>
        <v>0</v>
      </c>
      <c r="BE327" s="70"/>
      <c r="BF327" s="70"/>
      <c r="BG327" s="70"/>
      <c r="BH327" s="70"/>
      <c r="BI327" s="70"/>
      <c r="BJ327" s="70"/>
    </row>
    <row r="328" spans="1:62">
      <c r="A328" s="68">
        <v>42984</v>
      </c>
      <c r="B328" s="41">
        <f t="shared" si="274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70">
        <f t="shared" si="149"/>
        <v>3303.7544750000002</v>
      </c>
      <c r="T328" s="70" t="str">
        <f t="shared" si="275"/>
        <v>牛</v>
      </c>
      <c r="U328" s="70">
        <f t="shared" si="276"/>
        <v>3390.91</v>
      </c>
      <c r="V328" s="70">
        <f t="shared" si="277"/>
        <v>3364.86</v>
      </c>
      <c r="W328" s="40">
        <f t="shared" si="278"/>
        <v>7.7119644715178959E-3</v>
      </c>
      <c r="X328" s="70">
        <f t="shared" si="279"/>
        <v>1349</v>
      </c>
      <c r="Y328" s="70">
        <f t="shared" si="280"/>
        <v>1044</v>
      </c>
      <c r="Z328" s="71">
        <f t="shared" si="281"/>
        <v>7.7244234110815753E-3</v>
      </c>
      <c r="AA328" s="71">
        <f t="shared" si="282"/>
        <v>-3.7615160233675899E-3</v>
      </c>
      <c r="AB328" s="71">
        <f t="shared" si="283"/>
        <v>-1.6321619138608223E-3</v>
      </c>
      <c r="AC328" s="71">
        <f t="shared" si="284"/>
        <v>6.0798025576570148E-3</v>
      </c>
      <c r="AD328" s="71">
        <f t="shared" si="285"/>
        <v>5.4677344044765618E-3</v>
      </c>
      <c r="AE328" s="71">
        <f t="shared" si="286"/>
        <v>-2.2442300670413111E-3</v>
      </c>
      <c r="AF328" s="71">
        <f t="shared" si="287"/>
        <v>3.835572490615757E-3</v>
      </c>
      <c r="AG328" s="71">
        <f t="shared" si="288"/>
        <v>7.4056467248238389E-5</v>
      </c>
      <c r="AH328" s="71">
        <f t="shared" si="289"/>
        <v>-7.1190847864058293E-4</v>
      </c>
      <c r="AI328" s="71">
        <f t="shared" si="290"/>
        <v>3.350148342102243E-4</v>
      </c>
      <c r="AJ328" s="71">
        <f t="shared" si="291"/>
        <v>7.7955148616822045E-4</v>
      </c>
      <c r="AK328" s="71">
        <f t="shared" si="292"/>
        <v>5.8101620179572592E-4</v>
      </c>
      <c r="AL328" s="71">
        <f t="shared" si="293"/>
        <v>3.5362352251353574E-3</v>
      </c>
      <c r="AM328" s="71">
        <f t="shared" si="294"/>
        <v>4.6289262926596016E-3</v>
      </c>
      <c r="AN328" s="71">
        <f t="shared" si="295"/>
        <v>2.785308994703222E-4</v>
      </c>
      <c r="AO328" s="40">
        <f t="shared" si="296"/>
        <v>0.63422818791945468</v>
      </c>
      <c r="AP328" s="40">
        <f t="shared" si="297"/>
        <v>1.700444630872467</v>
      </c>
      <c r="AQ328" s="71">
        <f t="shared" si="298"/>
        <v>1.4329110079927027E-3</v>
      </c>
      <c r="AR328" s="71">
        <f t="shared" si="299"/>
        <v>2.9760253893497618E-3</v>
      </c>
      <c r="AS328" s="71">
        <f t="shared" si="302"/>
        <v>3.835572490615757E-3</v>
      </c>
      <c r="AT328" s="28">
        <f t="shared" si="303"/>
        <v>0.798657718120799</v>
      </c>
      <c r="AU328" s="28">
        <f t="shared" si="304"/>
        <v>0.64687100893998739</v>
      </c>
      <c r="AV328" s="40">
        <f t="shared" si="305"/>
        <v>0.78771593090211889</v>
      </c>
      <c r="AW328" s="71">
        <f t="shared" si="306"/>
        <v>3.835572490615757E-3</v>
      </c>
      <c r="AX328" s="28">
        <f t="shared" si="307"/>
        <v>0.3861804222648772</v>
      </c>
      <c r="AY328" s="71">
        <f t="shared" si="308"/>
        <v>2.8252462688371834E-3</v>
      </c>
      <c r="AZ328" s="71">
        <f t="shared" si="309"/>
        <v>2.9967643787989127E-3</v>
      </c>
      <c r="BA328" s="71">
        <f t="shared" si="300"/>
        <v>0.70168796173742665</v>
      </c>
      <c r="BB328" s="71">
        <f t="shared" si="270"/>
        <v>-3.1441418258985892E-4</v>
      </c>
      <c r="BC328" s="71">
        <f t="shared" si="301"/>
        <v>2.3460872845086703E-3</v>
      </c>
      <c r="BD328" s="39">
        <f t="shared" ref="BD328:BD383" si="310">IF(AR327&lt;0,1,0)</f>
        <v>1</v>
      </c>
      <c r="BE328" s="70"/>
      <c r="BF328" s="70"/>
      <c r="BG328" s="70"/>
      <c r="BH328" s="70"/>
      <c r="BI328" s="70"/>
      <c r="BJ328" s="70"/>
    </row>
    <row r="329" spans="1:62">
      <c r="A329" s="68">
        <v>42985</v>
      </c>
      <c r="B329" s="41">
        <f t="shared" si="274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70">
        <f t="shared" si="149"/>
        <v>3309.1893850000001</v>
      </c>
      <c r="T329" s="70" t="str">
        <f t="shared" si="275"/>
        <v>牛</v>
      </c>
      <c r="U329" s="70">
        <f t="shared" si="276"/>
        <v>3387.76</v>
      </c>
      <c r="V329" s="70">
        <f t="shared" si="277"/>
        <v>3363.19</v>
      </c>
      <c r="W329" s="40">
        <f t="shared" si="278"/>
        <v>7.2790076906354764E-3</v>
      </c>
      <c r="X329" s="70">
        <f t="shared" si="279"/>
        <v>1000</v>
      </c>
      <c r="Y329" s="70">
        <f t="shared" si="280"/>
        <v>1453</v>
      </c>
      <c r="Z329" s="71">
        <f t="shared" si="281"/>
        <v>7.2614537093409317E-3</v>
      </c>
      <c r="AA329" s="71">
        <f t="shared" si="282"/>
        <v>-5.2001773959570196E-4</v>
      </c>
      <c r="AB329" s="71">
        <f t="shared" si="283"/>
        <v>-6.595366890485151E-3</v>
      </c>
      <c r="AC329" s="71">
        <f t="shared" si="284"/>
        <v>6.836408001503724E-4</v>
      </c>
      <c r="AD329" s="71">
        <f t="shared" si="285"/>
        <v>1.2227937335824841E-3</v>
      </c>
      <c r="AE329" s="71">
        <f t="shared" si="286"/>
        <v>-6.0562139570530865E-3</v>
      </c>
      <c r="AF329" s="71">
        <f t="shared" si="287"/>
        <v>-5.3725731569027402E-3</v>
      </c>
      <c r="AG329" s="71">
        <f t="shared" si="288"/>
        <v>-5.8925908964983847E-3</v>
      </c>
      <c r="AH329" s="71">
        <f t="shared" si="289"/>
        <v>-2.9558514249598198E-4</v>
      </c>
      <c r="AI329" s="71">
        <f t="shared" si="290"/>
        <v>-1.064005864857059E-4</v>
      </c>
      <c r="AJ329" s="71">
        <f t="shared" si="291"/>
        <v>-1.845881310984824E-3</v>
      </c>
      <c r="AK329" s="71">
        <f t="shared" si="292"/>
        <v>-6.7406166077197121E-4</v>
      </c>
      <c r="AL329" s="71">
        <f t="shared" si="293"/>
        <v>5.1998134310575605E-3</v>
      </c>
      <c r="AM329" s="71">
        <f t="shared" si="294"/>
        <v>6.2955738920024689E-3</v>
      </c>
      <c r="AN329" s="71">
        <f t="shared" si="295"/>
        <v>-1.3013439352082829E-4</v>
      </c>
      <c r="AO329" s="40">
        <f t="shared" si="296"/>
        <v>0.76437108708023394</v>
      </c>
      <c r="AP329" s="40">
        <f t="shared" si="297"/>
        <v>0.86454183266931772</v>
      </c>
      <c r="AQ329" s="71">
        <f t="shared" si="298"/>
        <v>-1.4198410985026783E-4</v>
      </c>
      <c r="AR329" s="71">
        <f t="shared" si="299"/>
        <v>-4.5683771026099572E-3</v>
      </c>
      <c r="AS329" s="71">
        <f t="shared" si="302"/>
        <v>-5.3725731569027402E-3</v>
      </c>
      <c r="AT329" s="28">
        <f t="shared" si="303"/>
        <v>0.63460443938531519</v>
      </c>
      <c r="AU329" s="28">
        <f t="shared" si="304"/>
        <v>0.10828625235403723</v>
      </c>
      <c r="AV329" s="40">
        <f t="shared" si="305"/>
        <v>9.3610093610081879E-2</v>
      </c>
      <c r="AW329" s="71">
        <f t="shared" si="306"/>
        <v>-5.3725731569027402E-3</v>
      </c>
      <c r="AX329" s="28">
        <f t="shared" si="307"/>
        <v>-0.62718762718763554</v>
      </c>
      <c r="AY329" s="71">
        <f t="shared" si="308"/>
        <v>3.3029580367032484E-3</v>
      </c>
      <c r="AZ329" s="71">
        <f t="shared" si="309"/>
        <v>6.836408001503724E-4</v>
      </c>
      <c r="BA329" s="71">
        <f t="shared" si="300"/>
        <v>0.78771593090211889</v>
      </c>
      <c r="BB329" s="71">
        <f t="shared" ref="BB329:BB384" si="311">AR328</f>
        <v>2.9760253893497618E-3</v>
      </c>
      <c r="BC329" s="71">
        <f t="shared" si="301"/>
        <v>3.835572490615757E-3</v>
      </c>
      <c r="BD329" s="39">
        <f t="shared" si="310"/>
        <v>0</v>
      </c>
    </row>
    <row r="330" spans="1:62">
      <c r="A330" s="68">
        <v>42986</v>
      </c>
      <c r="B330" s="41">
        <f t="shared" ref="B330:B406" si="312">WEEKDAY(A330,2)</f>
        <v>5</v>
      </c>
      <c r="C330" s="70">
        <v>3364.42</v>
      </c>
      <c r="D330" s="70">
        <v>3369.37</v>
      </c>
      <c r="E330" s="39">
        <v>3368.91</v>
      </c>
      <c r="F330" s="70">
        <v>3368.72</v>
      </c>
      <c r="G330" s="70">
        <v>3373.79</v>
      </c>
      <c r="H330" s="70">
        <v>3380.66</v>
      </c>
      <c r="I330" s="70">
        <v>3362.66</v>
      </c>
      <c r="J330" s="70">
        <v>1101</v>
      </c>
      <c r="K330" s="70">
        <v>1026</v>
      </c>
      <c r="L330" s="70">
        <v>3374.85</v>
      </c>
      <c r="M330" s="70">
        <v>3373.8</v>
      </c>
      <c r="N330" s="70">
        <v>3365.24</v>
      </c>
      <c r="O330" s="70">
        <v>3375.72</v>
      </c>
      <c r="P330" s="70">
        <v>3353.68</v>
      </c>
      <c r="Q330" s="70">
        <v>1303</v>
      </c>
      <c r="R330" s="70">
        <v>1414</v>
      </c>
      <c r="S330" s="70">
        <f t="shared" si="149"/>
        <v>3314.3737900000001</v>
      </c>
      <c r="T330" s="70" t="str">
        <f t="shared" si="275"/>
        <v>牛</v>
      </c>
      <c r="U330" s="70">
        <f t="shared" si="276"/>
        <v>3380.66</v>
      </c>
      <c r="V330" s="70">
        <f t="shared" si="277"/>
        <v>3353.68</v>
      </c>
      <c r="W330" s="40">
        <f t="shared" si="278"/>
        <v>8.0127063233012691E-3</v>
      </c>
      <c r="X330" s="70">
        <f t="shared" si="279"/>
        <v>1101</v>
      </c>
      <c r="Y330" s="70">
        <f t="shared" si="280"/>
        <v>1414</v>
      </c>
      <c r="Z330" s="71">
        <f t="shared" si="281"/>
        <v>8.0192128212292213E-3</v>
      </c>
      <c r="AA330" s="71">
        <f t="shared" si="282"/>
        <v>-3.179834526808901E-4</v>
      </c>
      <c r="AB330" s="71">
        <f t="shared" si="283"/>
        <v>-4.5716737149227027E-3</v>
      </c>
      <c r="AC330" s="71">
        <f t="shared" si="284"/>
        <v>3.4410326083787698E-3</v>
      </c>
      <c r="AD330" s="71">
        <f t="shared" si="285"/>
        <v>4.8153710203015961E-3</v>
      </c>
      <c r="AE330" s="71">
        <f t="shared" si="286"/>
        <v>-3.1973353029998604E-3</v>
      </c>
      <c r="AF330" s="71">
        <f t="shared" si="287"/>
        <v>2.4369730537889637E-4</v>
      </c>
      <c r="AG330" s="71">
        <f t="shared" si="288"/>
        <v>-7.4286147302034773E-5</v>
      </c>
      <c r="AH330" s="71">
        <f t="shared" si="289"/>
        <v>1.4701975831175936E-3</v>
      </c>
      <c r="AI330" s="71">
        <f t="shared" si="290"/>
        <v>1.3336642242441875E-3</v>
      </c>
      <c r="AJ330" s="71">
        <f t="shared" si="291"/>
        <v>1.2772645703449496E-3</v>
      </c>
      <c r="AK330" s="71">
        <f t="shared" si="292"/>
        <v>2.7811558380075262E-3</v>
      </c>
      <c r="AL330" s="71">
        <f t="shared" si="293"/>
        <v>5.3386292661250466E-3</v>
      </c>
      <c r="AM330" s="71">
        <f t="shared" si="294"/>
        <v>6.5503845236685159E-3</v>
      </c>
      <c r="AN330" s="71">
        <f t="shared" si="295"/>
        <v>3.141373695195535E-4</v>
      </c>
      <c r="AO330" s="40">
        <f t="shared" si="296"/>
        <v>9.7777777777789898E-2</v>
      </c>
      <c r="AP330" s="40">
        <f t="shared" si="297"/>
        <v>0.15722222222221818</v>
      </c>
      <c r="AQ330" s="71">
        <f t="shared" si="298"/>
        <v>-3.1117334829105023E-4</v>
      </c>
      <c r="AR330" s="71">
        <f t="shared" si="299"/>
        <v>-2.8515959021482079E-3</v>
      </c>
      <c r="AS330" s="71">
        <f t="shared" si="302"/>
        <v>2.4369730537889637E-4</v>
      </c>
      <c r="AT330" s="28">
        <f t="shared" si="303"/>
        <v>0.6183333333333394</v>
      </c>
      <c r="AU330" s="28">
        <f t="shared" si="304"/>
        <v>0.52450090744101474</v>
      </c>
      <c r="AV330" s="40">
        <f t="shared" si="305"/>
        <v>0.42846553002223636</v>
      </c>
      <c r="AW330" s="71">
        <f t="shared" si="306"/>
        <v>2.4369730537889637E-4</v>
      </c>
      <c r="AX330" s="28">
        <f t="shared" si="307"/>
        <v>-0.35618977020015274</v>
      </c>
      <c r="AY330" s="71">
        <f t="shared" si="308"/>
        <v>3.304414083831083E-3</v>
      </c>
      <c r="AZ330" s="71">
        <f t="shared" si="309"/>
        <v>3.4410326083787698E-3</v>
      </c>
      <c r="BA330" s="71">
        <f t="shared" si="300"/>
        <v>9.3610093610081879E-2</v>
      </c>
      <c r="BB330" s="71">
        <f t="shared" si="311"/>
        <v>-4.5683771026099572E-3</v>
      </c>
      <c r="BC330" s="71">
        <f t="shared" si="301"/>
        <v>-5.3725731569027402E-3</v>
      </c>
      <c r="BD330" s="39">
        <f t="shared" si="310"/>
        <v>1</v>
      </c>
    </row>
    <row r="331" spans="1:62">
      <c r="A331" s="68">
        <v>42989</v>
      </c>
      <c r="B331" s="41">
        <f t="shared" si="312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70">
        <f t="shared" si="149"/>
        <v>3322.1455550000001</v>
      </c>
      <c r="T331" s="70" t="str">
        <f t="shared" si="275"/>
        <v>牛</v>
      </c>
      <c r="U331" s="70">
        <f t="shared" si="276"/>
        <v>3384.63</v>
      </c>
      <c r="V331" s="70">
        <f t="shared" si="277"/>
        <v>3360.0848000000001</v>
      </c>
      <c r="W331" s="40">
        <f t="shared" si="278"/>
        <v>7.2783828773437679E-3</v>
      </c>
      <c r="X331" s="70">
        <f t="shared" si="279"/>
        <v>1026</v>
      </c>
      <c r="Y331" s="70">
        <f t="shared" si="280"/>
        <v>938</v>
      </c>
      <c r="Z331" s="71">
        <f t="shared" si="281"/>
        <v>7.2935045757193976E-3</v>
      </c>
      <c r="AA331" s="71">
        <f t="shared" si="282"/>
        <v>3.2864872218045513E-5</v>
      </c>
      <c r="AB331" s="71">
        <f t="shared" si="283"/>
        <v>-2.0584719570671791E-3</v>
      </c>
      <c r="AC331" s="71">
        <f t="shared" si="284"/>
        <v>5.2199109202764916E-3</v>
      </c>
      <c r="AD331" s="71">
        <f t="shared" si="285"/>
        <v>5.7124467667844566E-3</v>
      </c>
      <c r="AE331" s="71">
        <f t="shared" si="286"/>
        <v>-1.5659361105592685E-3</v>
      </c>
      <c r="AF331" s="71">
        <f t="shared" si="287"/>
        <v>3.65397480971715E-3</v>
      </c>
      <c r="AG331" s="71">
        <f t="shared" si="288"/>
        <v>3.6868396819351892E-3</v>
      </c>
      <c r="AH331" s="71">
        <f t="shared" si="289"/>
        <v>1.2568480033599454E-4</v>
      </c>
      <c r="AI331" s="71">
        <f t="shared" si="290"/>
        <v>-6.9389688703577637E-4</v>
      </c>
      <c r="AJ331" s="71">
        <f t="shared" si="291"/>
        <v>-7.0796284257260231E-4</v>
      </c>
      <c r="AK331" s="71">
        <f t="shared" si="292"/>
        <v>1.4885135272483176E-3</v>
      </c>
      <c r="AL331" s="71">
        <f t="shared" si="293"/>
        <v>7.2783828773437679E-3</v>
      </c>
      <c r="AM331" s="71">
        <f t="shared" si="294"/>
        <v>3.8978445719147262E-3</v>
      </c>
      <c r="AN331" s="71">
        <f t="shared" si="295"/>
        <v>-2.3893450990592608E-4</v>
      </c>
      <c r="AO331" s="40">
        <f t="shared" si="296"/>
        <v>0.21453481739811131</v>
      </c>
      <c r="AP331" s="40">
        <f t="shared" si="297"/>
        <v>0.21002884474356251</v>
      </c>
      <c r="AQ331" s="71">
        <f t="shared" si="298"/>
        <v>2.5264213539287299E-4</v>
      </c>
      <c r="AR331" s="71">
        <f t="shared" si="299"/>
        <v>2.4043957923746587E-3</v>
      </c>
      <c r="AS331" s="71">
        <f t="shared" si="302"/>
        <v>3.65397480971715E-3</v>
      </c>
      <c r="AT331" s="28">
        <f t="shared" si="303"/>
        <v>0.41877434284502812</v>
      </c>
      <c r="AU331" s="28">
        <f t="shared" si="304"/>
        <v>0.98253544277789817</v>
      </c>
      <c r="AV331" s="40">
        <f t="shared" si="305"/>
        <v>0.71644150383781635</v>
      </c>
      <c r="AW331" s="71">
        <f t="shared" si="306"/>
        <v>3.65397480971715E-3</v>
      </c>
      <c r="AX331" s="28">
        <f t="shared" si="307"/>
        <v>0.3304719456349906</v>
      </c>
      <c r="AY331" s="71">
        <f t="shared" si="308"/>
        <v>3.0544496378077596E-3</v>
      </c>
      <c r="AZ331" s="71">
        <f t="shared" si="309"/>
        <v>3.8299006331872993E-3</v>
      </c>
      <c r="BA331" s="71">
        <f t="shared" si="300"/>
        <v>0.42846553002223636</v>
      </c>
      <c r="BB331" s="71">
        <f t="shared" si="311"/>
        <v>-2.8515959021482079E-3</v>
      </c>
      <c r="BC331" s="71">
        <f t="shared" si="301"/>
        <v>2.4369730537889637E-4</v>
      </c>
      <c r="BD331" s="39">
        <f t="shared" si="310"/>
        <v>1</v>
      </c>
    </row>
    <row r="332" spans="1:62">
      <c r="A332" s="68">
        <v>42990</v>
      </c>
      <c r="B332" s="41">
        <f t="shared" si="312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70">
        <f t="shared" si="149"/>
        <v>3329.1825550000003</v>
      </c>
      <c r="T332" s="70" t="str">
        <f t="shared" si="275"/>
        <v>牛</v>
      </c>
      <c r="U332" s="70">
        <f t="shared" si="276"/>
        <v>3391.06</v>
      </c>
      <c r="V332" s="70">
        <f t="shared" si="277"/>
        <v>3371.08</v>
      </c>
      <c r="W332" s="40">
        <f t="shared" si="278"/>
        <v>5.9093890819268413E-3</v>
      </c>
      <c r="X332" s="70">
        <f t="shared" si="279"/>
        <v>1333</v>
      </c>
      <c r="Y332" s="70">
        <f t="shared" si="280"/>
        <v>1439</v>
      </c>
      <c r="Z332" s="71">
        <f t="shared" si="281"/>
        <v>5.9086553816672044E-3</v>
      </c>
      <c r="AA332" s="71">
        <f t="shared" si="282"/>
        <v>1.1273608082448944E-3</v>
      </c>
      <c r="AB332" s="71">
        <f t="shared" si="283"/>
        <v>-3.4207053770246515E-3</v>
      </c>
      <c r="AC332" s="71">
        <f t="shared" si="284"/>
        <v>2.4886837049021291E-3</v>
      </c>
      <c r="AD332" s="71">
        <f t="shared" si="285"/>
        <v>2.8290734021754588E-3</v>
      </c>
      <c r="AE332" s="71">
        <f t="shared" si="286"/>
        <v>-3.0803156797513205E-3</v>
      </c>
      <c r="AF332" s="71">
        <f t="shared" si="287"/>
        <v>-5.9163197484910337E-4</v>
      </c>
      <c r="AG332" s="71">
        <f t="shared" si="288"/>
        <v>5.3572883339574116E-4</v>
      </c>
      <c r="AH332" s="71">
        <f t="shared" si="289"/>
        <v>1.5081016134215389E-4</v>
      </c>
      <c r="AI332" s="71">
        <f t="shared" si="290"/>
        <v>1.0640562825614929E-3</v>
      </c>
      <c r="AJ332" s="71">
        <f t="shared" si="291"/>
        <v>-1.597061410405626E-4</v>
      </c>
      <c r="AK332" s="71">
        <f t="shared" si="292"/>
        <v>-1.0533480276840959E-3</v>
      </c>
      <c r="AL332" s="71">
        <f t="shared" si="293"/>
        <v>3.4261604931901668E-3</v>
      </c>
      <c r="AM332" s="71">
        <f t="shared" si="294"/>
        <v>5.9093890819268413E-3</v>
      </c>
      <c r="AN332" s="71">
        <f t="shared" si="295"/>
        <v>5.6527691934738931E-4</v>
      </c>
      <c r="AO332" s="40">
        <f t="shared" si="296"/>
        <v>0.63816925734023477</v>
      </c>
      <c r="AP332" s="40">
        <f t="shared" si="297"/>
        <v>0.30915371329878666</v>
      </c>
      <c r="AQ332" s="71">
        <f t="shared" si="298"/>
        <v>4.0822122607291886E-4</v>
      </c>
      <c r="AR332" s="71">
        <f t="shared" si="299"/>
        <v>-1.0356086651230889E-4</v>
      </c>
      <c r="AS332" s="71">
        <f t="shared" si="302"/>
        <v>-5.9163197484910337E-4</v>
      </c>
      <c r="AT332" s="28">
        <f t="shared" si="303"/>
        <v>0.33074265975819961</v>
      </c>
      <c r="AU332" s="28">
        <f t="shared" si="304"/>
        <v>0.4204204204204246</v>
      </c>
      <c r="AV332" s="40">
        <f t="shared" si="305"/>
        <v>0.4204204204204246</v>
      </c>
      <c r="AW332" s="71">
        <f t="shared" si="306"/>
        <v>-5.9163197484910337E-4</v>
      </c>
      <c r="AX332" s="28">
        <f t="shared" si="307"/>
        <v>-1.7517517517512949E-2</v>
      </c>
      <c r="AY332" s="71">
        <f t="shared" si="308"/>
        <v>1.134477114453257E-3</v>
      </c>
      <c r="AZ332" s="71">
        <f t="shared" si="309"/>
        <v>2.4886837049021291E-3</v>
      </c>
      <c r="BA332" s="71">
        <f t="shared" si="300"/>
        <v>0.71644150383781635</v>
      </c>
      <c r="BB332" s="71">
        <f t="shared" si="311"/>
        <v>2.4043957923746587E-3</v>
      </c>
      <c r="BC332" s="71">
        <f t="shared" si="301"/>
        <v>3.65397480971715E-3</v>
      </c>
      <c r="BD332" s="39">
        <f t="shared" si="310"/>
        <v>0</v>
      </c>
    </row>
    <row r="333" spans="1:62">
      <c r="A333" s="68">
        <v>42991</v>
      </c>
      <c r="B333" s="41">
        <f t="shared" si="312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70">
        <f t="shared" si="149"/>
        <v>3335.5935550000004</v>
      </c>
      <c r="T333" s="70" t="str">
        <f t="shared" si="275"/>
        <v>牛</v>
      </c>
      <c r="U333" s="70">
        <f t="shared" si="276"/>
        <v>3387.0641999999998</v>
      </c>
      <c r="V333" s="70">
        <f t="shared" si="277"/>
        <v>3366.7757999999999</v>
      </c>
      <c r="W333" s="40">
        <f t="shared" si="278"/>
        <v>6.0079779879686837E-3</v>
      </c>
      <c r="X333" s="70">
        <f t="shared" si="279"/>
        <v>1412</v>
      </c>
      <c r="Y333" s="70">
        <f t="shared" si="280"/>
        <v>1020</v>
      </c>
      <c r="Z333" s="71">
        <f t="shared" si="281"/>
        <v>6.0118792130365575E-3</v>
      </c>
      <c r="AA333" s="71">
        <f t="shared" si="282"/>
        <v>-1.409938067053348E-3</v>
      </c>
      <c r="AB333" s="71">
        <f t="shared" si="283"/>
        <v>-4.5084595063658742E-4</v>
      </c>
      <c r="AC333" s="71">
        <f t="shared" si="284"/>
        <v>5.5571320373320934E-3</v>
      </c>
      <c r="AD333" s="71">
        <f t="shared" si="285"/>
        <v>3.6516150447803574E-3</v>
      </c>
      <c r="AE333" s="71">
        <f t="shared" si="286"/>
        <v>-2.3563629431883068E-3</v>
      </c>
      <c r="AF333" s="71">
        <f t="shared" si="287"/>
        <v>3.2007690941437952E-3</v>
      </c>
      <c r="AG333" s="71">
        <f t="shared" si="288"/>
        <v>1.7908310270903446E-3</v>
      </c>
      <c r="AH333" s="71">
        <f t="shared" si="289"/>
        <v>-3.0152245059205019E-4</v>
      </c>
      <c r="AI333" s="71">
        <f t="shared" si="290"/>
        <v>4.575932715860817E-4</v>
      </c>
      <c r="AJ333" s="71">
        <f t="shared" si="291"/>
        <v>-4.9216213178298869E-4</v>
      </c>
      <c r="AK333" s="71">
        <f t="shared" si="292"/>
        <v>4.957999160266289E-4</v>
      </c>
      <c r="AL333" s="71">
        <f t="shared" si="293"/>
        <v>4.2050296627243917E-3</v>
      </c>
      <c r="AM333" s="71">
        <f t="shared" si="294"/>
        <v>3.1558151287537912E-3</v>
      </c>
      <c r="AN333" s="71">
        <f t="shared" si="295"/>
        <v>0</v>
      </c>
      <c r="AO333" s="40">
        <f t="shared" si="296"/>
        <v>0.55984972369459018</v>
      </c>
      <c r="AP333" s="40">
        <f t="shared" si="297"/>
        <v>0.89546915529490367</v>
      </c>
      <c r="AQ333" s="71">
        <f t="shared" si="298"/>
        <v>6.8200449545170239E-4</v>
      </c>
      <c r="AR333" s="71">
        <f t="shared" si="299"/>
        <v>2.7049691781171619E-3</v>
      </c>
      <c r="AS333" s="71">
        <f t="shared" si="302"/>
        <v>3.2007690941437952E-3</v>
      </c>
      <c r="AT333" s="28">
        <f t="shared" si="303"/>
        <v>0.67781521371376541</v>
      </c>
      <c r="AU333" s="28">
        <f t="shared" si="304"/>
        <v>0.85694474377114871</v>
      </c>
      <c r="AV333" s="40">
        <f t="shared" si="305"/>
        <v>0.92475010350742792</v>
      </c>
      <c r="AW333" s="71">
        <f t="shared" si="306"/>
        <v>3.2007690941437952E-3</v>
      </c>
      <c r="AX333" s="28">
        <f t="shared" si="307"/>
        <v>0.45076989806982914</v>
      </c>
      <c r="AY333" s="71">
        <f t="shared" si="308"/>
        <v>2.8521628592149645E-3</v>
      </c>
      <c r="AZ333" s="71">
        <f t="shared" si="309"/>
        <v>2.7049691781171619E-3</v>
      </c>
      <c r="BA333" s="71">
        <f t="shared" si="300"/>
        <v>0.4204204204204246</v>
      </c>
      <c r="BB333" s="71">
        <f t="shared" si="311"/>
        <v>-1.0356086651230889E-4</v>
      </c>
      <c r="BC333" s="71">
        <f t="shared" si="301"/>
        <v>-5.9163197484910337E-4</v>
      </c>
      <c r="BD333" s="39">
        <f t="shared" si="310"/>
        <v>1</v>
      </c>
    </row>
    <row r="334" spans="1:62">
      <c r="A334" s="68">
        <v>42992</v>
      </c>
      <c r="B334" s="41">
        <f t="shared" si="312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70">
        <f t="shared" si="149"/>
        <v>3342.539205</v>
      </c>
      <c r="T334" s="70" t="str">
        <f t="shared" si="275"/>
        <v>牛</v>
      </c>
      <c r="U334" s="70">
        <f t="shared" si="276"/>
        <v>3391.64</v>
      </c>
      <c r="V334" s="70">
        <f t="shared" si="277"/>
        <v>3361.33</v>
      </c>
      <c r="W334" s="40">
        <f t="shared" si="278"/>
        <v>8.9768512346779811E-3</v>
      </c>
      <c r="X334" s="70">
        <f t="shared" si="279"/>
        <v>956</v>
      </c>
      <c r="Y334" s="70">
        <f t="shared" si="280"/>
        <v>1402</v>
      </c>
      <c r="Z334" s="71">
        <f t="shared" si="281"/>
        <v>8.9582588289536923E-3</v>
      </c>
      <c r="AA334" s="71">
        <f t="shared" si="282"/>
        <v>-6.1087244010094792E-4</v>
      </c>
      <c r="AB334" s="71">
        <f t="shared" si="283"/>
        <v>-5.9765935168028866E-3</v>
      </c>
      <c r="AC334" s="71">
        <f t="shared" si="284"/>
        <v>3.0002577178749679E-3</v>
      </c>
      <c r="AD334" s="71">
        <f t="shared" si="285"/>
        <v>2.4117701292404431E-3</v>
      </c>
      <c r="AE334" s="71">
        <f t="shared" si="286"/>
        <v>-6.5650811054375185E-3</v>
      </c>
      <c r="AF334" s="71">
        <f t="shared" si="287"/>
        <v>-3.5648233875624612E-3</v>
      </c>
      <c r="AG334" s="71">
        <f t="shared" si="288"/>
        <v>-4.1756958276635038E-3</v>
      </c>
      <c r="AH334" s="71">
        <f t="shared" si="289"/>
        <v>4.6982137310370417E-4</v>
      </c>
      <c r="AI334" s="71">
        <f t="shared" si="290"/>
        <v>-2.8377264090103066E-4</v>
      </c>
      <c r="AJ334" s="71">
        <f t="shared" si="291"/>
        <v>-5.6156943894658942E-5</v>
      </c>
      <c r="AK334" s="71">
        <f t="shared" si="292"/>
        <v>-1.4581465787569835E-3</v>
      </c>
      <c r="AL334" s="71">
        <f t="shared" si="293"/>
        <v>4.8412218274474905E-3</v>
      </c>
      <c r="AM334" s="71">
        <f t="shared" si="294"/>
        <v>5.5478562080835793E-3</v>
      </c>
      <c r="AN334" s="71">
        <f t="shared" si="295"/>
        <v>3.5517670044594196E-5</v>
      </c>
      <c r="AO334" s="40">
        <f t="shared" si="296"/>
        <v>0.50122100122098623</v>
      </c>
      <c r="AP334" s="40">
        <f t="shared" si="297"/>
        <v>0.62744200244199677</v>
      </c>
      <c r="AQ334" s="71">
        <f t="shared" si="298"/>
        <v>-6.5116692094940702E-5</v>
      </c>
      <c r="AR334" s="71">
        <f t="shared" si="299"/>
        <v>-2.1421944788501458E-3</v>
      </c>
      <c r="AS334" s="71">
        <f t="shared" si="302"/>
        <v>-3.5648233875624612E-3</v>
      </c>
      <c r="AT334" s="28">
        <f t="shared" si="303"/>
        <v>0.20024420024418893</v>
      </c>
      <c r="AU334" s="28">
        <f t="shared" si="304"/>
        <v>0.54010695187164504</v>
      </c>
      <c r="AV334" s="40">
        <f t="shared" si="305"/>
        <v>0.33322335862751329</v>
      </c>
      <c r="AW334" s="71">
        <f t="shared" si="306"/>
        <v>-3.5648233875624612E-3</v>
      </c>
      <c r="AX334" s="28">
        <f t="shared" si="307"/>
        <v>-0.23853513691850978</v>
      </c>
      <c r="AY334" s="71">
        <f t="shared" si="308"/>
        <v>9.713051194502212E-4</v>
      </c>
      <c r="AZ334" s="71">
        <f t="shared" si="309"/>
        <v>3.0002577178749679E-3</v>
      </c>
      <c r="BA334" s="71">
        <f t="shared" si="300"/>
        <v>0.92475010350742792</v>
      </c>
      <c r="BB334" s="71">
        <f t="shared" si="311"/>
        <v>2.7049691781171619E-3</v>
      </c>
      <c r="BC334" s="71">
        <f t="shared" si="301"/>
        <v>3.2007690941437952E-3</v>
      </c>
      <c r="BD334" s="39">
        <f t="shared" si="310"/>
        <v>0</v>
      </c>
    </row>
    <row r="335" spans="1:62">
      <c r="A335" s="68">
        <v>42993</v>
      </c>
      <c r="B335" s="41">
        <f t="shared" si="312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70">
        <f t="shared" si="149"/>
        <v>3347.6797949999991</v>
      </c>
      <c r="T335" s="70" t="str">
        <f t="shared" si="275"/>
        <v>牛</v>
      </c>
      <c r="U335" s="70">
        <f t="shared" si="276"/>
        <v>3365.4398000000001</v>
      </c>
      <c r="V335" s="70">
        <f t="shared" si="277"/>
        <v>3345.3283000000001</v>
      </c>
      <c r="W335" s="40">
        <f t="shared" si="278"/>
        <v>5.9938176704963774E-3</v>
      </c>
      <c r="X335" s="70">
        <f t="shared" si="279"/>
        <v>930</v>
      </c>
      <c r="Y335" s="70">
        <f t="shared" si="280"/>
        <v>1028</v>
      </c>
      <c r="Z335" s="71">
        <f t="shared" si="281"/>
        <v>5.9764133817219248E-3</v>
      </c>
      <c r="AA335" s="71">
        <f t="shared" si="282"/>
        <v>-1.8658150321294617E-3</v>
      </c>
      <c r="AB335" s="71">
        <f t="shared" si="283"/>
        <v>-3.5038017968426591E-3</v>
      </c>
      <c r="AC335" s="71">
        <f t="shared" si="284"/>
        <v>2.4900158736539165E-3</v>
      </c>
      <c r="AD335" s="71">
        <f t="shared" si="285"/>
        <v>8.7481249085959322E-5</v>
      </c>
      <c r="AE335" s="71">
        <f t="shared" si="286"/>
        <v>-5.9063364214104359E-3</v>
      </c>
      <c r="AF335" s="71">
        <f t="shared" si="287"/>
        <v>-3.4163205477566599E-3</v>
      </c>
      <c r="AG335" s="71">
        <f t="shared" si="288"/>
        <v>-5.2821355798860648E-3</v>
      </c>
      <c r="AH335" s="71">
        <f t="shared" si="289"/>
        <v>-6.1814350753668101E-4</v>
      </c>
      <c r="AI335" s="71">
        <f t="shared" si="290"/>
        <v>-1.4048473092708024E-3</v>
      </c>
      <c r="AJ335" s="71">
        <f t="shared" si="291"/>
        <v>-2.0651026386376246E-3</v>
      </c>
      <c r="AK335" s="71">
        <f t="shared" si="292"/>
        <v>-1.3416440465180673E-3</v>
      </c>
      <c r="AL335" s="71">
        <f t="shared" si="293"/>
        <v>5.9938176704963774E-3</v>
      </c>
      <c r="AM335" s="71">
        <f t="shared" si="294"/>
        <v>4.8014282049350081E-3</v>
      </c>
      <c r="AN335" s="71">
        <f t="shared" si="295"/>
        <v>0</v>
      </c>
      <c r="AO335" s="40">
        <f t="shared" si="296"/>
        <v>0.98536160902964853</v>
      </c>
      <c r="AP335" s="40">
        <f t="shared" si="297"/>
        <v>1.2978494890982641</v>
      </c>
      <c r="AQ335" s="71">
        <f t="shared" si="298"/>
        <v>7.4774770051335725E-5</v>
      </c>
      <c r="AR335" s="71">
        <f t="shared" ref="AR335:AR366" si="313">LN(N335/L335)</f>
        <v>-2.074676501238651E-3</v>
      </c>
      <c r="AS335" s="71">
        <f t="shared" si="302"/>
        <v>-3.4163205477566599E-3</v>
      </c>
      <c r="AT335" s="28">
        <f t="shared" si="303"/>
        <v>0.7610223006737441</v>
      </c>
      <c r="AU335" s="28">
        <f t="shared" si="304"/>
        <v>0.44010678586949803</v>
      </c>
      <c r="AV335" s="40">
        <f t="shared" si="305"/>
        <v>0.41470303060437319</v>
      </c>
      <c r="AW335" s="71">
        <f t="shared" si="306"/>
        <v>-3.4163205477566599E-3</v>
      </c>
      <c r="AX335" s="28">
        <f t="shared" si="307"/>
        <v>-0.34631927006937091</v>
      </c>
      <c r="AY335" s="71">
        <f t="shared" si="308"/>
        <v>4.5646923748924803E-3</v>
      </c>
      <c r="AZ335" s="71">
        <f t="shared" si="309"/>
        <v>2.1159820417814565E-3</v>
      </c>
      <c r="BA335" s="71">
        <f t="shared" si="300"/>
        <v>0.33322335862751329</v>
      </c>
      <c r="BB335" s="71">
        <f t="shared" si="311"/>
        <v>-2.1421944788501458E-3</v>
      </c>
      <c r="BC335" s="71">
        <f t="shared" si="301"/>
        <v>-3.5648233875624612E-3</v>
      </c>
      <c r="BD335" s="39">
        <f t="shared" si="310"/>
        <v>1</v>
      </c>
    </row>
    <row r="336" spans="1:62">
      <c r="A336" s="68">
        <v>42996</v>
      </c>
      <c r="B336" s="41">
        <f t="shared" si="312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70">
        <f t="shared" si="149"/>
        <v>3351.9011500000001</v>
      </c>
      <c r="T336" s="70" t="str">
        <f t="shared" si="275"/>
        <v>牛</v>
      </c>
      <c r="U336" s="70">
        <f t="shared" si="276"/>
        <v>3371.7485999999999</v>
      </c>
      <c r="V336" s="70">
        <f t="shared" si="277"/>
        <v>3352.5133999999998</v>
      </c>
      <c r="W336" s="40">
        <f t="shared" si="278"/>
        <v>5.721149017232724E-3</v>
      </c>
      <c r="X336" s="70">
        <f t="shared" si="279"/>
        <v>1022</v>
      </c>
      <c r="Y336" s="70">
        <f t="shared" si="280"/>
        <v>930</v>
      </c>
      <c r="Z336" s="71">
        <f t="shared" si="281"/>
        <v>5.7375460453044213E-3</v>
      </c>
      <c r="AA336" s="71">
        <f t="shared" si="282"/>
        <v>-3.4451794222890863E-4</v>
      </c>
      <c r="AB336" s="71">
        <f t="shared" si="283"/>
        <v>-2.532871667177466E-3</v>
      </c>
      <c r="AC336" s="71">
        <f t="shared" si="284"/>
        <v>3.1882773500552216E-3</v>
      </c>
      <c r="AD336" s="71">
        <f t="shared" si="285"/>
        <v>5.721149017232724E-3</v>
      </c>
      <c r="AE336" s="71">
        <f t="shared" si="286"/>
        <v>0</v>
      </c>
      <c r="AF336" s="71">
        <f t="shared" si="287"/>
        <v>3.1882773500552216E-3</v>
      </c>
      <c r="AG336" s="71">
        <f t="shared" si="288"/>
        <v>2.8437594078262844E-3</v>
      </c>
      <c r="AH336" s="71">
        <f t="shared" si="289"/>
        <v>9.4442706914675436E-4</v>
      </c>
      <c r="AI336" s="71">
        <f t="shared" si="290"/>
        <v>2.8425980188102277E-3</v>
      </c>
      <c r="AJ336" s="71">
        <f t="shared" si="291"/>
        <v>3.4967139832432926E-3</v>
      </c>
      <c r="AK336" s="71">
        <f t="shared" si="292"/>
        <v>2.8115434641918183E-3</v>
      </c>
      <c r="AL336" s="71">
        <f t="shared" si="293"/>
        <v>5.721149017232724E-3</v>
      </c>
      <c r="AM336" s="71">
        <f t="shared" si="294"/>
        <v>3.8104804347227849E-3</v>
      </c>
      <c r="AN336" s="71">
        <f t="shared" si="295"/>
        <v>0</v>
      </c>
      <c r="AO336" s="40">
        <f t="shared" si="296"/>
        <v>0</v>
      </c>
      <c r="AP336" s="40">
        <f t="shared" si="297"/>
        <v>6.0056562967899747E-2</v>
      </c>
      <c r="AQ336" s="71">
        <f t="shared" si="298"/>
        <v>6.7120002497233588E-4</v>
      </c>
      <c r="AR336" s="71">
        <f t="shared" si="313"/>
        <v>3.7673388586329816E-4</v>
      </c>
      <c r="AS336" s="71">
        <f t="shared" si="302"/>
        <v>3.1882773500552216E-3</v>
      </c>
      <c r="AT336" s="28">
        <f t="shared" si="303"/>
        <v>0.49071493927800425</v>
      </c>
      <c r="AU336" s="28">
        <f t="shared" si="304"/>
        <v>0.55664301825531215</v>
      </c>
      <c r="AV336" s="40">
        <f t="shared" si="305"/>
        <v>0.55657336549659675</v>
      </c>
      <c r="AW336" s="71">
        <f t="shared" si="306"/>
        <v>3.1882773500552216E-3</v>
      </c>
      <c r="AX336" s="28">
        <f t="shared" si="307"/>
        <v>6.5858426218592503E-2</v>
      </c>
      <c r="AY336" s="71">
        <f t="shared" si="308"/>
        <v>2.8115434641918183E-3</v>
      </c>
      <c r="AZ336" s="71">
        <f t="shared" si="309"/>
        <v>2.1228687486512343E-3</v>
      </c>
      <c r="BA336" s="71">
        <f t="shared" si="300"/>
        <v>0.41470303060437319</v>
      </c>
      <c r="BB336" s="71">
        <f t="shared" si="311"/>
        <v>-2.074676501238651E-3</v>
      </c>
      <c r="BC336" s="71">
        <f t="shared" si="301"/>
        <v>-3.4163205477566599E-3</v>
      </c>
      <c r="BD336" s="39">
        <f t="shared" si="310"/>
        <v>1</v>
      </c>
    </row>
    <row r="337" spans="1:62">
      <c r="A337" s="68">
        <v>42997</v>
      </c>
      <c r="B337" s="41">
        <f t="shared" si="312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70">
        <f t="shared" si="149"/>
        <v>3355.6960099999997</v>
      </c>
      <c r="T337" s="70" t="str">
        <f t="shared" si="275"/>
        <v>牛</v>
      </c>
      <c r="U337" s="70">
        <f t="shared" si="276"/>
        <v>3370.4009000000001</v>
      </c>
      <c r="V337" s="70">
        <f t="shared" si="277"/>
        <v>3344.7433999999998</v>
      </c>
      <c r="W337" s="40">
        <f t="shared" si="278"/>
        <v>7.6417195852561751E-3</v>
      </c>
      <c r="X337" s="70">
        <f t="shared" si="279"/>
        <v>948</v>
      </c>
      <c r="Y337" s="70">
        <f t="shared" si="280"/>
        <v>1436</v>
      </c>
      <c r="Z337" s="71">
        <f t="shared" si="281"/>
        <v>7.6236101192338427E-3</v>
      </c>
      <c r="AA337" s="71">
        <f t="shared" si="282"/>
        <v>6.8728957101099294E-4</v>
      </c>
      <c r="AB337" s="71">
        <f t="shared" si="283"/>
        <v>-4.0868754935007839E-3</v>
      </c>
      <c r="AC337" s="71">
        <f t="shared" si="284"/>
        <v>3.5548440917554658E-3</v>
      </c>
      <c r="AD337" s="71">
        <f t="shared" si="285"/>
        <v>1.4457986093275668E-3</v>
      </c>
      <c r="AE337" s="71">
        <f t="shared" si="286"/>
        <v>-6.195920975928553E-3</v>
      </c>
      <c r="AF337" s="71">
        <f t="shared" si="287"/>
        <v>-2.6410768841732099E-3</v>
      </c>
      <c r="AG337" s="71">
        <f t="shared" si="288"/>
        <v>-1.9537873131622633E-3</v>
      </c>
      <c r="AH337" s="71">
        <f t="shared" si="289"/>
        <v>1.3768051202527545E-4</v>
      </c>
      <c r="AI337" s="71">
        <f t="shared" si="290"/>
        <v>1.1982298243498049E-3</v>
      </c>
      <c r="AJ337" s="71">
        <f t="shared" si="291"/>
        <v>8.2950992763201079E-4</v>
      </c>
      <c r="AK337" s="71">
        <f t="shared" si="292"/>
        <v>-3.7174294237321878E-3</v>
      </c>
      <c r="AL337" s="71">
        <f t="shared" si="293"/>
        <v>5.1774241914006106E-3</v>
      </c>
      <c r="AM337" s="71">
        <f t="shared" si="294"/>
        <v>6.5261560266064575E-3</v>
      </c>
      <c r="AN337" s="71">
        <f t="shared" si="295"/>
        <v>5.0192534471636642E-4</v>
      </c>
      <c r="AO337" s="40">
        <f t="shared" si="296"/>
        <v>0.7202282115955827</v>
      </c>
      <c r="AP337" s="40">
        <f t="shared" si="297"/>
        <v>0.5873748197346671</v>
      </c>
      <c r="AQ337" s="71">
        <f t="shared" si="298"/>
        <v>4.7545471206176311E-4</v>
      </c>
      <c r="AR337" s="71">
        <f t="shared" si="313"/>
        <v>5.7442719484273295E-4</v>
      </c>
      <c r="AS337" s="71">
        <f t="shared" si="302"/>
        <v>-2.6410768841732099E-3</v>
      </c>
      <c r="AT337" s="28">
        <f t="shared" si="303"/>
        <v>2.7348620216074127E-3</v>
      </c>
      <c r="AU337" s="28">
        <f t="shared" si="304"/>
        <v>0.54389786161454456</v>
      </c>
      <c r="AV337" s="40">
        <f t="shared" si="305"/>
        <v>0.46423852674656102</v>
      </c>
      <c r="AW337" s="71">
        <f t="shared" si="306"/>
        <v>-2.6410768841732099E-3</v>
      </c>
      <c r="AX337" s="28">
        <f t="shared" si="307"/>
        <v>7.5128130176360317E-2</v>
      </c>
      <c r="AY337" s="71">
        <f t="shared" si="308"/>
        <v>1.4196158340769766E-5</v>
      </c>
      <c r="AZ337" s="71">
        <f t="shared" si="309"/>
        <v>3.5548440917554658E-3</v>
      </c>
      <c r="BA337" s="71">
        <f t="shared" si="300"/>
        <v>0.55657336549659675</v>
      </c>
      <c r="BB337" s="71">
        <f t="shared" si="311"/>
        <v>3.7673388586329816E-4</v>
      </c>
      <c r="BC337" s="71">
        <f t="shared" si="301"/>
        <v>3.1882773500552216E-3</v>
      </c>
      <c r="BD337" s="39">
        <f t="shared" si="310"/>
        <v>0</v>
      </c>
    </row>
    <row r="338" spans="1:62">
      <c r="A338" s="68">
        <v>42998</v>
      </c>
      <c r="B338" s="41">
        <f t="shared" si="312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70">
        <f t="shared" si="149"/>
        <v>3358.9774699999994</v>
      </c>
      <c r="T338" s="70" t="str">
        <f t="shared" si="275"/>
        <v>牛</v>
      </c>
      <c r="U338" s="70">
        <f t="shared" si="276"/>
        <v>3370.0562</v>
      </c>
      <c r="V338" s="70">
        <f t="shared" si="277"/>
        <v>3346.5432000000001</v>
      </c>
      <c r="W338" s="40">
        <f t="shared" si="278"/>
        <v>7.0014882984295018E-3</v>
      </c>
      <c r="X338" s="70">
        <f t="shared" si="279"/>
        <v>1401</v>
      </c>
      <c r="Y338" s="70">
        <f t="shared" si="280"/>
        <v>1038</v>
      </c>
      <c r="Z338" s="71">
        <f t="shared" si="281"/>
        <v>7.0142314349733699E-3</v>
      </c>
      <c r="AA338" s="71">
        <f t="shared" si="282"/>
        <v>-1.3325108546720543E-3</v>
      </c>
      <c r="AB338" s="71">
        <f t="shared" si="283"/>
        <v>-1.0955371115273767E-3</v>
      </c>
      <c r="AC338" s="71">
        <f t="shared" si="284"/>
        <v>5.9059511869021947E-3</v>
      </c>
      <c r="AD338" s="71">
        <f t="shared" si="285"/>
        <v>5.3171084180008042E-3</v>
      </c>
      <c r="AE338" s="71">
        <f t="shared" si="286"/>
        <v>-1.684379880428559E-3</v>
      </c>
      <c r="AF338" s="71">
        <f t="shared" si="287"/>
        <v>4.2215713064734425E-3</v>
      </c>
      <c r="AG338" s="71">
        <f t="shared" si="288"/>
        <v>2.8890604518014723E-3</v>
      </c>
      <c r="AH338" s="71">
        <f t="shared" si="289"/>
        <v>-4.3789988976470002E-4</v>
      </c>
      <c r="AI338" s="71">
        <f t="shared" si="290"/>
        <v>5.5125187020435974E-5</v>
      </c>
      <c r="AJ338" s="71">
        <f t="shared" si="291"/>
        <v>1.3790054922412895E-4</v>
      </c>
      <c r="AK338" s="71">
        <f t="shared" si="292"/>
        <v>3.6184247459542401E-3</v>
      </c>
      <c r="AL338" s="71">
        <f t="shared" si="293"/>
        <v>5.3028046263827863E-3</v>
      </c>
      <c r="AM338" s="71">
        <f t="shared" si="294"/>
        <v>2.4539765673989894E-3</v>
      </c>
      <c r="AN338" s="71">
        <f t="shared" si="295"/>
        <v>0</v>
      </c>
      <c r="AO338" s="40">
        <f t="shared" si="296"/>
        <v>0.3170649461592015</v>
      </c>
      <c r="AP338" s="40">
        <f t="shared" si="297"/>
        <v>0.56827327293571339</v>
      </c>
      <c r="AQ338" s="71">
        <f t="shared" si="298"/>
        <v>1.4394076216070852E-4</v>
      </c>
      <c r="AR338" s="71">
        <f t="shared" si="313"/>
        <v>6.0314656051929899E-4</v>
      </c>
      <c r="AS338" s="71">
        <f t="shared" si="302"/>
        <v>4.2215713064734425E-3</v>
      </c>
      <c r="AT338" s="28">
        <f t="shared" si="303"/>
        <v>1</v>
      </c>
      <c r="AU338" s="28">
        <f t="shared" si="304"/>
        <v>0.55326335669922788</v>
      </c>
      <c r="AV338" s="40">
        <f t="shared" si="305"/>
        <v>0.84306553821290064</v>
      </c>
      <c r="AW338" s="71">
        <f t="shared" si="306"/>
        <v>4.2215713064734425E-3</v>
      </c>
      <c r="AX338" s="28">
        <f t="shared" si="307"/>
        <v>8.6326712882226958E-2</v>
      </c>
      <c r="AY338" s="71">
        <f t="shared" si="308"/>
        <v>5.3028046263827863E-3</v>
      </c>
      <c r="AZ338" s="71">
        <f t="shared" si="309"/>
        <v>1.3584394558717292E-3</v>
      </c>
      <c r="BA338" s="71">
        <f t="shared" si="300"/>
        <v>0.46423852674656102</v>
      </c>
      <c r="BB338" s="71">
        <f t="shared" si="311"/>
        <v>5.7442719484273295E-4</v>
      </c>
      <c r="BC338" s="71">
        <f t="shared" si="301"/>
        <v>-2.6410768841732099E-3</v>
      </c>
      <c r="BD338" s="39">
        <f t="shared" si="310"/>
        <v>0</v>
      </c>
    </row>
    <row r="339" spans="1:62">
      <c r="A339" s="68">
        <v>42999</v>
      </c>
      <c r="B339" s="41">
        <f t="shared" si="312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70">
        <f t="shared" si="149"/>
        <v>3362.9117999999994</v>
      </c>
      <c r="T339" s="70" t="str">
        <f t="shared" si="275"/>
        <v>牛</v>
      </c>
      <c r="U339" s="70">
        <f t="shared" si="276"/>
        <v>3377.7089000000001</v>
      </c>
      <c r="V339" s="70">
        <f t="shared" si="277"/>
        <v>3357.0583999999999</v>
      </c>
      <c r="W339" s="40">
        <f t="shared" si="278"/>
        <v>6.1325250891422689E-3</v>
      </c>
      <c r="X339" s="70">
        <f t="shared" si="279"/>
        <v>1120</v>
      </c>
      <c r="Y339" s="70">
        <f t="shared" si="280"/>
        <v>1458</v>
      </c>
      <c r="Z339" s="71">
        <f t="shared" si="281"/>
        <v>6.1374012886804639E-3</v>
      </c>
      <c r="AA339" s="71">
        <f t="shared" si="282"/>
        <v>-4.957611631567668E-4</v>
      </c>
      <c r="AB339" s="71">
        <f t="shared" si="283"/>
        <v>-5.7949352867889764E-3</v>
      </c>
      <c r="AC339" s="71">
        <f t="shared" si="284"/>
        <v>3.3758980235339511E-4</v>
      </c>
      <c r="AD339" s="71">
        <f t="shared" si="285"/>
        <v>3.859516912282437E-3</v>
      </c>
      <c r="AE339" s="71">
        <f t="shared" si="286"/>
        <v>-2.2730081768599542E-3</v>
      </c>
      <c r="AF339" s="71">
        <f t="shared" si="287"/>
        <v>-1.9354183745065726E-3</v>
      </c>
      <c r="AG339" s="71">
        <f t="shared" si="288"/>
        <v>-2.4311795376633443E-3</v>
      </c>
      <c r="AH339" s="71">
        <f t="shared" si="289"/>
        <v>-6.4734042394247492E-4</v>
      </c>
      <c r="AI339" s="71">
        <f t="shared" si="290"/>
        <v>-4.4602265148617655E-4</v>
      </c>
      <c r="AJ339" s="71">
        <f t="shared" si="291"/>
        <v>-7.4271986130556721E-4</v>
      </c>
      <c r="AK339" s="71">
        <f t="shared" si="292"/>
        <v>2.4464079120639368E-3</v>
      </c>
      <c r="AL339" s="71">
        <f t="shared" si="293"/>
        <v>5.522802047246993E-3</v>
      </c>
      <c r="AM339" s="71">
        <f t="shared" si="294"/>
        <v>5.2453175008010944E-3</v>
      </c>
      <c r="AN339" s="71">
        <f t="shared" si="295"/>
        <v>0</v>
      </c>
      <c r="AO339" s="40">
        <f t="shared" si="296"/>
        <v>0.30058592700102826</v>
      </c>
      <c r="AP339" s="40">
        <f t="shared" si="297"/>
        <v>0.39027576197386926</v>
      </c>
      <c r="AQ339" s="71">
        <f t="shared" si="298"/>
        <v>1.3385055500295148E-4</v>
      </c>
      <c r="AR339" s="71">
        <f t="shared" si="313"/>
        <v>-4.3818262865704966E-3</v>
      </c>
      <c r="AS339" s="71">
        <f t="shared" si="302"/>
        <v>-1.9354183745065726E-3</v>
      </c>
      <c r="AT339" s="28">
        <f t="shared" si="303"/>
        <v>0.74360587002095002</v>
      </c>
      <c r="AU339" s="28">
        <f t="shared" si="304"/>
        <v>6.4202411767699766E-2</v>
      </c>
      <c r="AV339" s="40">
        <f t="shared" si="305"/>
        <v>5.4889712113503408E-2</v>
      </c>
      <c r="AW339" s="71">
        <f t="shared" si="306"/>
        <v>-1.9354183745065726E-3</v>
      </c>
      <c r="AX339" s="28">
        <f t="shared" si="307"/>
        <v>-0.71413767221131974</v>
      </c>
      <c r="AY339" s="71">
        <f t="shared" si="308"/>
        <v>4.1096930470285462E-3</v>
      </c>
      <c r="AZ339" s="71">
        <f t="shared" si="309"/>
        <v>3.3758980235339511E-4</v>
      </c>
      <c r="BA339" s="71">
        <f t="shared" si="300"/>
        <v>0.84306553821290064</v>
      </c>
      <c r="BB339" s="71">
        <f t="shared" si="311"/>
        <v>6.0314656051929899E-4</v>
      </c>
      <c r="BC339" s="71">
        <f t="shared" si="301"/>
        <v>4.2215713064734425E-3</v>
      </c>
      <c r="BD339" s="39">
        <f t="shared" si="310"/>
        <v>0</v>
      </c>
    </row>
    <row r="340" spans="1:62">
      <c r="A340" s="68">
        <v>43000</v>
      </c>
      <c r="B340" s="41">
        <f t="shared" si="312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70">
        <f t="shared" si="149"/>
        <v>3367.2217700000001</v>
      </c>
      <c r="T340" s="70" t="str">
        <f t="shared" si="275"/>
        <v>熊</v>
      </c>
      <c r="U340" s="70">
        <f t="shared" si="276"/>
        <v>3356.1190999999999</v>
      </c>
      <c r="V340" s="70">
        <f t="shared" si="277"/>
        <v>3335.2334000000001</v>
      </c>
      <c r="W340" s="40">
        <f t="shared" si="278"/>
        <v>6.2426147260009101E-3</v>
      </c>
      <c r="X340" s="70">
        <f t="shared" si="279"/>
        <v>943</v>
      </c>
      <c r="Y340" s="70">
        <f t="shared" si="280"/>
        <v>1010</v>
      </c>
      <c r="Z340" s="71">
        <f t="shared" si="281"/>
        <v>6.2398329758607419E-3</v>
      </c>
      <c r="AA340" s="71">
        <f t="shared" si="282"/>
        <v>-3.2914052024153101E-3</v>
      </c>
      <c r="AB340" s="71">
        <f t="shared" si="283"/>
        <v>-9.6807414122940694E-4</v>
      </c>
      <c r="AC340" s="71">
        <f t="shared" si="284"/>
        <v>5.2745405847716836E-3</v>
      </c>
      <c r="AD340" s="71">
        <f t="shared" si="285"/>
        <v>2.6739777207723733E-3</v>
      </c>
      <c r="AE340" s="71">
        <f t="shared" si="286"/>
        <v>-3.5686370052286157E-3</v>
      </c>
      <c r="AF340" s="71">
        <f t="shared" si="287"/>
        <v>1.7059035795430307E-3</v>
      </c>
      <c r="AG340" s="71">
        <f t="shared" si="288"/>
        <v>-1.5855016228723297E-3</v>
      </c>
      <c r="AH340" s="71">
        <f t="shared" si="289"/>
        <v>-1.1843588044971895E-4</v>
      </c>
      <c r="AI340" s="71">
        <f t="shared" si="290"/>
        <v>9.0271807435290887E-4</v>
      </c>
      <c r="AJ340" s="71">
        <f t="shared" si="291"/>
        <v>2.1462648558478151E-3</v>
      </c>
      <c r="AK340" s="71">
        <f t="shared" si="292"/>
        <v>-1.6256245098538583E-3</v>
      </c>
      <c r="AL340" s="71">
        <f t="shared" si="293"/>
        <v>6.2426147260009101E-3</v>
      </c>
      <c r="AM340" s="71">
        <f t="shared" si="294"/>
        <v>4.207165854928926E-3</v>
      </c>
      <c r="AN340" s="71">
        <f t="shared" si="295"/>
        <v>0</v>
      </c>
      <c r="AO340" s="40">
        <f t="shared" si="296"/>
        <v>0.57089300334678661</v>
      </c>
      <c r="AP340" s="40">
        <f t="shared" si="297"/>
        <v>1.099244937924031</v>
      </c>
      <c r="AQ340" s="71">
        <f t="shared" si="298"/>
        <v>-8.4992355804764047E-4</v>
      </c>
      <c r="AR340" s="71">
        <f t="shared" si="313"/>
        <v>3.3315280893967637E-3</v>
      </c>
      <c r="AS340" s="71">
        <f t="shared" si="302"/>
        <v>1.7059035795430307E-3</v>
      </c>
      <c r="AT340" s="28">
        <f t="shared" si="303"/>
        <v>0.31058092378996083</v>
      </c>
      <c r="AU340" s="28">
        <f t="shared" si="304"/>
        <v>0.99755622806643618</v>
      </c>
      <c r="AV340" s="40">
        <f t="shared" si="305"/>
        <v>0.84451562552369464</v>
      </c>
      <c r="AW340" s="71">
        <f t="shared" si="306"/>
        <v>1.7059035795430307E-3</v>
      </c>
      <c r="AX340" s="28">
        <f t="shared" si="307"/>
        <v>0.5339347017337337</v>
      </c>
      <c r="AY340" s="71">
        <f t="shared" si="308"/>
        <v>1.9430124953747584E-3</v>
      </c>
      <c r="AZ340" s="71">
        <f t="shared" si="309"/>
        <v>4.1969060458428827E-3</v>
      </c>
      <c r="BA340" s="71">
        <f t="shared" si="300"/>
        <v>5.4889712113503408E-2</v>
      </c>
      <c r="BB340" s="71">
        <f t="shared" si="311"/>
        <v>-4.3818262865704966E-3</v>
      </c>
      <c r="BC340" s="71">
        <f t="shared" si="301"/>
        <v>-1.9354183745065726E-3</v>
      </c>
      <c r="BD340" s="39">
        <f t="shared" si="310"/>
        <v>1</v>
      </c>
    </row>
    <row r="341" spans="1:62">
      <c r="A341" s="68">
        <v>43003</v>
      </c>
      <c r="B341" s="41">
        <f t="shared" si="312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70">
        <f t="shared" si="149"/>
        <v>3368.28215</v>
      </c>
      <c r="T341" s="70" t="str">
        <f t="shared" si="275"/>
        <v>熊</v>
      </c>
      <c r="U341" s="70">
        <f t="shared" si="276"/>
        <v>3350.6316000000002</v>
      </c>
      <c r="V341" s="70">
        <f t="shared" si="277"/>
        <v>3334.9596999999999</v>
      </c>
      <c r="W341" s="40">
        <f t="shared" si="278"/>
        <v>4.6882700429278952E-3</v>
      </c>
      <c r="X341" s="70">
        <f t="shared" si="279"/>
        <v>1008</v>
      </c>
      <c r="Y341" s="70">
        <f t="shared" si="280"/>
        <v>1123</v>
      </c>
      <c r="Z341" s="71">
        <f t="shared" si="281"/>
        <v>4.6857481963552342E-3</v>
      </c>
      <c r="AA341" s="71">
        <f t="shared" si="282"/>
        <v>-2.4735060312818845E-3</v>
      </c>
      <c r="AB341" s="71">
        <f t="shared" si="283"/>
        <v>-2.93584221859683E-3</v>
      </c>
      <c r="AC341" s="71">
        <f t="shared" si="284"/>
        <v>1.7524278243309756E-3</v>
      </c>
      <c r="AD341" s="71">
        <f t="shared" si="285"/>
        <v>1.8051688997456298E-3</v>
      </c>
      <c r="AE341" s="71">
        <f t="shared" si="286"/>
        <v>-2.8831011431822758E-3</v>
      </c>
      <c r="AF341" s="71">
        <f t="shared" si="287"/>
        <v>-1.1306733188512297E-3</v>
      </c>
      <c r="AG341" s="71">
        <f t="shared" si="288"/>
        <v>-3.6041793501331324E-3</v>
      </c>
      <c r="AH341" s="71">
        <f t="shared" si="289"/>
        <v>3.5728718689446315E-5</v>
      </c>
      <c r="AI341" s="71">
        <f t="shared" si="290"/>
        <v>6.1713466884778464E-4</v>
      </c>
      <c r="AJ341" s="71">
        <f t="shared" si="291"/>
        <v>-1.3825601965713923E-3</v>
      </c>
      <c r="AK341" s="71">
        <f t="shared" si="292"/>
        <v>-1.1726101471768952E-3</v>
      </c>
      <c r="AL341" s="71">
        <f t="shared" si="293"/>
        <v>4.6882700429278952E-3</v>
      </c>
      <c r="AM341" s="71">
        <f t="shared" si="294"/>
        <v>2.7260972052719915E-3</v>
      </c>
      <c r="AN341" s="71">
        <f t="shared" si="295"/>
        <v>0</v>
      </c>
      <c r="AO341" s="40">
        <f t="shared" si="296"/>
        <v>0.61440540074911065</v>
      </c>
      <c r="AP341" s="40">
        <f t="shared" si="297"/>
        <v>1.142937359222554</v>
      </c>
      <c r="AQ341" s="71">
        <f t="shared" si="298"/>
        <v>-1.6689666762556915E-4</v>
      </c>
      <c r="AR341" s="71">
        <f t="shared" si="313"/>
        <v>4.1936828325712444E-5</v>
      </c>
      <c r="AS341" s="71">
        <f t="shared" si="302"/>
        <v>-1.1306733188512297E-3</v>
      </c>
      <c r="AT341" s="28">
        <f t="shared" si="303"/>
        <v>0.36430171198130945</v>
      </c>
      <c r="AU341" s="28">
        <f t="shared" si="304"/>
        <v>0.60333011158947447</v>
      </c>
      <c r="AV341" s="40">
        <f t="shared" si="305"/>
        <v>0.37324127897701975</v>
      </c>
      <c r="AW341" s="71">
        <f t="shared" si="306"/>
        <v>-1.1306733188512297E-3</v>
      </c>
      <c r="AX341" s="28">
        <f t="shared" si="307"/>
        <v>8.939566995710314E-3</v>
      </c>
      <c r="AY341" s="71">
        <f t="shared" si="308"/>
        <v>1.7104909960054216E-3</v>
      </c>
      <c r="AZ341" s="71">
        <f t="shared" si="309"/>
        <v>1.6456256405236933E-3</v>
      </c>
      <c r="BA341" s="71">
        <f t="shared" si="300"/>
        <v>0.84451562552369464</v>
      </c>
      <c r="BB341" s="71">
        <f t="shared" si="311"/>
        <v>3.3315280893967637E-3</v>
      </c>
      <c r="BC341" s="71">
        <f t="shared" si="301"/>
        <v>1.7059035795430307E-3</v>
      </c>
      <c r="BD341" s="39">
        <f t="shared" si="310"/>
        <v>0</v>
      </c>
    </row>
    <row r="342" spans="1:62">
      <c r="A342" s="68">
        <v>43004</v>
      </c>
      <c r="B342" s="41">
        <f t="shared" si="312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70">
        <f t="shared" si="149"/>
        <v>3367.1818499999999</v>
      </c>
      <c r="T342" s="70" t="str">
        <f t="shared" si="275"/>
        <v>熊</v>
      </c>
      <c r="U342" s="70">
        <f t="shared" si="276"/>
        <v>3347.0832</v>
      </c>
      <c r="V342" s="70">
        <f t="shared" si="277"/>
        <v>3332.6149</v>
      </c>
      <c r="W342" s="40">
        <f t="shared" si="278"/>
        <v>4.3320289060892808E-3</v>
      </c>
      <c r="X342" s="70">
        <f t="shared" si="279"/>
        <v>942</v>
      </c>
      <c r="Y342" s="70">
        <f t="shared" si="280"/>
        <v>1434</v>
      </c>
      <c r="Z342" s="71">
        <f t="shared" si="281"/>
        <v>4.3365657982435109E-3</v>
      </c>
      <c r="AA342" s="71">
        <f t="shared" si="282"/>
        <v>-1.3357180191721685E-3</v>
      </c>
      <c r="AB342" s="71">
        <f t="shared" si="283"/>
        <v>-9.7320094426893845E-4</v>
      </c>
      <c r="AC342" s="71">
        <f t="shared" si="284"/>
        <v>3.3588279618203903E-3</v>
      </c>
      <c r="AD342" s="71">
        <f t="shared" si="285"/>
        <v>3.211974860383578E-3</v>
      </c>
      <c r="AE342" s="71">
        <f t="shared" si="286"/>
        <v>-1.1200540457056618E-3</v>
      </c>
      <c r="AF342" s="71">
        <f t="shared" si="287"/>
        <v>2.2387739161146814E-3</v>
      </c>
      <c r="AG342" s="71">
        <f t="shared" si="288"/>
        <v>9.0305589694268835E-4</v>
      </c>
      <c r="AH342" s="71">
        <f t="shared" si="289"/>
        <v>1.4982402885228246E-3</v>
      </c>
      <c r="AI342" s="71">
        <f t="shared" si="290"/>
        <v>2.3903568409428815E-3</v>
      </c>
      <c r="AJ342" s="71">
        <f t="shared" si="291"/>
        <v>2.9512362670938747E-3</v>
      </c>
      <c r="AK342" s="71">
        <f t="shared" si="292"/>
        <v>2.2616217243528768E-3</v>
      </c>
      <c r="AL342" s="71">
        <f t="shared" si="293"/>
        <v>3.5270094455214862E-3</v>
      </c>
      <c r="AM342" s="71">
        <f t="shared" si="294"/>
        <v>3.7851047936177354E-3</v>
      </c>
      <c r="AN342" s="71">
        <f t="shared" si="295"/>
        <v>0</v>
      </c>
      <c r="AO342" s="40">
        <f t="shared" si="296"/>
        <v>8.9177217338191409E-2</v>
      </c>
      <c r="AP342" s="40">
        <f t="shared" si="297"/>
        <v>0.46759274973693299</v>
      </c>
      <c r="AQ342" s="71">
        <f t="shared" si="298"/>
        <v>1.4757110767508395E-4</v>
      </c>
      <c r="AR342" s="71">
        <f t="shared" si="313"/>
        <v>-2.2847808238215186E-5</v>
      </c>
      <c r="AS342" s="71">
        <f t="shared" si="302"/>
        <v>2.2387739161146814E-3</v>
      </c>
      <c r="AT342" s="28">
        <f t="shared" si="303"/>
        <v>0.73020264077933661</v>
      </c>
      <c r="AU342" s="28">
        <f t="shared" si="304"/>
        <v>0.88719121393871014</v>
      </c>
      <c r="AV342" s="40">
        <f t="shared" si="305"/>
        <v>0.77497010706165148</v>
      </c>
      <c r="AW342" s="71">
        <f t="shared" si="306"/>
        <v>2.2387739161146814E-3</v>
      </c>
      <c r="AX342" s="28">
        <f t="shared" si="307"/>
        <v>-5.2805098041871831E-3</v>
      </c>
      <c r="AY342" s="71">
        <f t="shared" si="308"/>
        <v>2.5766563094908636E-3</v>
      </c>
      <c r="AZ342" s="71">
        <f t="shared" si="309"/>
        <v>3.3588279618203903E-3</v>
      </c>
      <c r="BA342" s="71">
        <f t="shared" si="300"/>
        <v>0.37324127897701975</v>
      </c>
      <c r="BB342" s="71">
        <f t="shared" si="311"/>
        <v>4.1936828325712444E-5</v>
      </c>
      <c r="BC342" s="71">
        <f t="shared" si="301"/>
        <v>-1.1306733188512297E-3</v>
      </c>
      <c r="BD342" s="39">
        <f t="shared" si="310"/>
        <v>0</v>
      </c>
      <c r="BJ342" t="s">
        <v>451</v>
      </c>
    </row>
    <row r="343" spans="1:62">
      <c r="A343" s="68">
        <v>43005</v>
      </c>
      <c r="B343" s="41">
        <f t="shared" si="312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70">
        <f t="shared" si="149"/>
        <v>3366.0918249999995</v>
      </c>
      <c r="T343" s="70" t="str">
        <f t="shared" si="275"/>
        <v>熊</v>
      </c>
      <c r="U343" s="70">
        <f t="shared" si="276"/>
        <v>3349.6473000000001</v>
      </c>
      <c r="V343" s="70">
        <f t="shared" si="277"/>
        <v>3340.4283999999998</v>
      </c>
      <c r="W343" s="40">
        <f t="shared" si="278"/>
        <v>2.7559944755733128E-3</v>
      </c>
      <c r="X343" s="70">
        <f t="shared" si="279"/>
        <v>1354</v>
      </c>
      <c r="Y343" s="70">
        <f t="shared" si="280"/>
        <v>941</v>
      </c>
      <c r="Z343" s="71">
        <f t="shared" si="281"/>
        <v>2.759470656008422E-3</v>
      </c>
      <c r="AA343" s="71">
        <f t="shared" si="282"/>
        <v>-8.9922449709429163E-4</v>
      </c>
      <c r="AB343" s="71">
        <f t="shared" si="283"/>
        <v>-1.2498674912633327E-3</v>
      </c>
      <c r="AC343" s="71">
        <f t="shared" si="284"/>
        <v>1.5061269843099825E-3</v>
      </c>
      <c r="AD343" s="71">
        <f t="shared" si="285"/>
        <v>2.6382021514462931E-3</v>
      </c>
      <c r="AE343" s="71">
        <f t="shared" si="286"/>
        <v>-1.1779232412687534E-4</v>
      </c>
      <c r="AF343" s="71">
        <f t="shared" si="287"/>
        <v>1.3883346601830464E-3</v>
      </c>
      <c r="AG343" s="71">
        <f t="shared" si="288"/>
        <v>4.8911016308878777E-4</v>
      </c>
      <c r="AH343" s="71">
        <f t="shared" si="289"/>
        <v>2.3772760536030691E-4</v>
      </c>
      <c r="AI343" s="71">
        <f t="shared" si="290"/>
        <v>5.215629014570847E-4</v>
      </c>
      <c r="AJ343" s="71">
        <f t="shared" si="291"/>
        <v>-7.4233505383099936E-6</v>
      </c>
      <c r="AK343" s="71">
        <f t="shared" si="292"/>
        <v>1.1539898819804097E-3</v>
      </c>
      <c r="AL343" s="71">
        <f t="shared" si="293"/>
        <v>1.8407929275859711E-3</v>
      </c>
      <c r="AM343" s="71">
        <f t="shared" si="294"/>
        <v>2.1378517011856031E-3</v>
      </c>
      <c r="AN343" s="71">
        <f t="shared" si="295"/>
        <v>0</v>
      </c>
      <c r="AO343" s="40">
        <f t="shared" si="296"/>
        <v>6.3934879035554601E-2</v>
      </c>
      <c r="AP343" s="40">
        <f t="shared" si="297"/>
        <v>0.55226087380381095</v>
      </c>
      <c r="AQ343" s="71">
        <f t="shared" si="298"/>
        <v>1.6167656721721433E-4</v>
      </c>
      <c r="AR343" s="71">
        <f t="shared" si="313"/>
        <v>2.3434477820258046E-4</v>
      </c>
      <c r="AS343" s="71">
        <f t="shared" si="302"/>
        <v>1.3883346601830464E-3</v>
      </c>
      <c r="AT343" s="28">
        <f t="shared" si="303"/>
        <v>0.69069166653129654</v>
      </c>
      <c r="AU343" s="28">
        <f t="shared" si="304"/>
        <v>0.41510330751808783</v>
      </c>
      <c r="AV343" s="40">
        <f t="shared" si="305"/>
        <v>0.54614975756326034</v>
      </c>
      <c r="AW343" s="71">
        <f t="shared" si="306"/>
        <v>1.3883346601830464E-3</v>
      </c>
      <c r="AX343" s="28">
        <f t="shared" si="307"/>
        <v>8.5031836770100275E-2</v>
      </c>
      <c r="AY343" s="71">
        <f t="shared" si="308"/>
        <v>1.2717822061074158E-3</v>
      </c>
      <c r="AZ343" s="71">
        <f t="shared" si="309"/>
        <v>8.8798420992224926E-4</v>
      </c>
      <c r="BA343" s="71">
        <f t="shared" si="300"/>
        <v>0.77497010706165148</v>
      </c>
      <c r="BB343" s="71">
        <f t="shared" si="311"/>
        <v>-2.2847808238215186E-5</v>
      </c>
      <c r="BC343" s="71">
        <f t="shared" si="301"/>
        <v>2.2387739161146814E-3</v>
      </c>
      <c r="BD343" s="39">
        <f t="shared" si="310"/>
        <v>1</v>
      </c>
    </row>
    <row r="344" spans="1:62">
      <c r="A344" s="68">
        <v>43006</v>
      </c>
      <c r="B344" s="41">
        <f t="shared" si="312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70">
        <f t="shared" si="149"/>
        <v>3365.2152550000001</v>
      </c>
      <c r="T344" s="70" t="str">
        <f t="shared" si="275"/>
        <v>熊</v>
      </c>
      <c r="U344" s="70">
        <f t="shared" si="276"/>
        <v>3344.5376000000001</v>
      </c>
      <c r="V344" s="70">
        <f t="shared" si="277"/>
        <v>3336.4654</v>
      </c>
      <c r="W344" s="40">
        <f t="shared" si="278"/>
        <v>2.4164646919034457E-3</v>
      </c>
      <c r="X344" s="70">
        <f t="shared" si="279"/>
        <v>934</v>
      </c>
      <c r="Y344" s="70">
        <f t="shared" si="280"/>
        <v>1106</v>
      </c>
      <c r="Z344" s="71">
        <f t="shared" si="281"/>
        <v>2.4140475906087463E-3</v>
      </c>
      <c r="AA344" s="71">
        <f t="shared" si="282"/>
        <v>-4.8396637015166372E-4</v>
      </c>
      <c r="AB344" s="71">
        <f t="shared" si="283"/>
        <v>-1.3230606222692626E-3</v>
      </c>
      <c r="AC344" s="71">
        <f t="shared" si="284"/>
        <v>1.0934040696341878E-3</v>
      </c>
      <c r="AD344" s="71">
        <f t="shared" si="285"/>
        <v>2.0722500053303516E-4</v>
      </c>
      <c r="AE344" s="71">
        <f t="shared" si="286"/>
        <v>-2.2092396913703841E-3</v>
      </c>
      <c r="AF344" s="71">
        <f t="shared" si="287"/>
        <v>-1.1158356217361939E-3</v>
      </c>
      <c r="AG344" s="71">
        <f t="shared" si="288"/>
        <v>-1.5998019918878588E-3</v>
      </c>
      <c r="AH344" s="71">
        <f t="shared" si="289"/>
        <v>-4.290892544101472E-4</v>
      </c>
      <c r="AI344" s="71">
        <f t="shared" si="290"/>
        <v>-2.5312435367162207E-4</v>
      </c>
      <c r="AJ344" s="71">
        <f t="shared" si="291"/>
        <v>-7.4008089938650207E-4</v>
      </c>
      <c r="AK344" s="71">
        <f t="shared" si="292"/>
        <v>-4.9610900949544859E-4</v>
      </c>
      <c r="AL344" s="71">
        <f t="shared" si="293"/>
        <v>2.4164646919034457E-3</v>
      </c>
      <c r="AM344" s="71">
        <f t="shared" si="294"/>
        <v>1.9851629811592792E-3</v>
      </c>
      <c r="AN344" s="71">
        <f t="shared" si="295"/>
        <v>0</v>
      </c>
      <c r="AO344" s="40">
        <f t="shared" si="296"/>
        <v>0.91414979807237118</v>
      </c>
      <c r="AP344" s="40">
        <f t="shared" si="297"/>
        <v>1.1146775352443907</v>
      </c>
      <c r="AQ344" s="71">
        <f t="shared" si="298"/>
        <v>1.5201468932174626E-4</v>
      </c>
      <c r="AR344" s="71">
        <f t="shared" si="313"/>
        <v>-6.1972661224084008E-4</v>
      </c>
      <c r="AS344" s="71">
        <f t="shared" si="302"/>
        <v>-1.1158356217361939E-3</v>
      </c>
      <c r="AT344" s="28">
        <f t="shared" si="303"/>
        <v>0.70869155868286271</v>
      </c>
      <c r="AU344" s="28">
        <f t="shared" si="304"/>
        <v>0.50542937290740375</v>
      </c>
      <c r="AV344" s="40">
        <f t="shared" si="305"/>
        <v>0.45218156140826649</v>
      </c>
      <c r="AW344" s="71">
        <f t="shared" si="306"/>
        <v>-1.1158356217361939E-3</v>
      </c>
      <c r="AX344" s="28">
        <f t="shared" si="307"/>
        <v>-0.25650999727459628</v>
      </c>
      <c r="AY344" s="71">
        <f t="shared" si="308"/>
        <v>1.7131306818750512E-3</v>
      </c>
      <c r="AZ344" s="71">
        <f t="shared" si="309"/>
        <v>1.0038522279892422E-3</v>
      </c>
      <c r="BA344" s="71">
        <f t="shared" si="300"/>
        <v>0.54614975756326034</v>
      </c>
      <c r="BB344" s="71">
        <f t="shared" si="311"/>
        <v>2.3434477820258046E-4</v>
      </c>
      <c r="BC344" s="71">
        <f t="shared" si="301"/>
        <v>1.3883346601830464E-3</v>
      </c>
      <c r="BD344" s="39">
        <f t="shared" si="310"/>
        <v>0</v>
      </c>
    </row>
    <row r="345" spans="1:62">
      <c r="A345" s="68">
        <v>43007</v>
      </c>
      <c r="B345" s="41">
        <f t="shared" si="312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70">
        <f t="shared" si="149"/>
        <v>3364.1712349999993</v>
      </c>
      <c r="T345" s="70" t="str">
        <f t="shared" si="275"/>
        <v>熊</v>
      </c>
      <c r="U345" s="70">
        <f t="shared" si="276"/>
        <v>3356.91</v>
      </c>
      <c r="V345" s="70">
        <f t="shared" si="277"/>
        <v>3340.31</v>
      </c>
      <c r="W345" s="40">
        <f t="shared" si="278"/>
        <v>4.9572909341589625E-3</v>
      </c>
      <c r="X345" s="70">
        <f t="shared" si="279"/>
        <v>1009</v>
      </c>
      <c r="Y345" s="70">
        <f t="shared" si="280"/>
        <v>930</v>
      </c>
      <c r="Z345" s="71">
        <f t="shared" si="281"/>
        <v>4.9695986300672419E-3</v>
      </c>
      <c r="AA345" s="71">
        <f t="shared" si="282"/>
        <v>5.822982385034885E-5</v>
      </c>
      <c r="AB345" s="71">
        <f t="shared" si="283"/>
        <v>-2.3770301312203081E-3</v>
      </c>
      <c r="AC345" s="71">
        <f t="shared" si="284"/>
        <v>2.5802608029386609E-3</v>
      </c>
      <c r="AD345" s="71">
        <f t="shared" si="285"/>
        <v>4.9572909341589625E-3</v>
      </c>
      <c r="AE345" s="71">
        <f t="shared" si="286"/>
        <v>0</v>
      </c>
      <c r="AF345" s="71">
        <f t="shared" si="287"/>
        <v>2.5802608029386609E-3</v>
      </c>
      <c r="AG345" s="71">
        <f t="shared" si="288"/>
        <v>2.6384906267888394E-3</v>
      </c>
      <c r="AH345" s="71">
        <f t="shared" si="289"/>
        <v>7.4516209226481933E-4</v>
      </c>
      <c r="AI345" s="71">
        <f t="shared" si="290"/>
        <v>1.3253455541712643E-3</v>
      </c>
      <c r="AJ345" s="71">
        <f t="shared" si="291"/>
        <v>2.1083584003220024E-3</v>
      </c>
      <c r="AK345" s="71">
        <f t="shared" si="292"/>
        <v>2.4428944735989172E-3</v>
      </c>
      <c r="AL345" s="71">
        <f t="shared" si="293"/>
        <v>4.9572909341589625E-3</v>
      </c>
      <c r="AM345" s="71">
        <f t="shared" si="294"/>
        <v>2.6344494694179113E-3</v>
      </c>
      <c r="AN345" s="71">
        <f t="shared" si="295"/>
        <v>-3.882433928180839E-5</v>
      </c>
      <c r="AO345" s="40">
        <f t="shared" si="296"/>
        <v>0</v>
      </c>
      <c r="AP345" s="40">
        <f t="shared" si="297"/>
        <v>-1.1716867469883308E-2</v>
      </c>
      <c r="AQ345" s="71">
        <f t="shared" si="298"/>
        <v>6.4488586859810435E-4</v>
      </c>
      <c r="AR345" s="71">
        <f t="shared" si="313"/>
        <v>1.7619066862154916E-4</v>
      </c>
      <c r="AS345" s="71">
        <f t="shared" si="302"/>
        <v>2.5802608029386609E-3</v>
      </c>
      <c r="AT345" s="28">
        <f t="shared" si="303"/>
        <v>0.49216867469880227</v>
      </c>
      <c r="AU345" s="28">
        <f t="shared" si="304"/>
        <v>0.61224489795918258</v>
      </c>
      <c r="AV345" s="40">
        <f t="shared" si="305"/>
        <v>0.5198795180722986</v>
      </c>
      <c r="AW345" s="71">
        <f t="shared" si="306"/>
        <v>2.5802608029386609E-3</v>
      </c>
      <c r="AX345" s="28">
        <f t="shared" si="307"/>
        <v>3.5542168674707754E-2</v>
      </c>
      <c r="AY345" s="71">
        <f t="shared" si="308"/>
        <v>2.4428944735989172E-3</v>
      </c>
      <c r="AZ345" s="71">
        <f t="shared" si="309"/>
        <v>1.6137519041932548E-3</v>
      </c>
      <c r="BA345" s="71">
        <f t="shared" si="300"/>
        <v>0.45218156140826649</v>
      </c>
      <c r="BB345" s="71">
        <f t="shared" si="311"/>
        <v>-6.1972661224084008E-4</v>
      </c>
      <c r="BC345" s="71">
        <f t="shared" si="301"/>
        <v>-1.1158356217361939E-3</v>
      </c>
      <c r="BD345" s="39">
        <f t="shared" si="310"/>
        <v>1</v>
      </c>
    </row>
    <row r="346" spans="1:62">
      <c r="A346" s="68">
        <v>43017</v>
      </c>
      <c r="B346" s="41">
        <f t="shared" si="312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70">
        <f t="shared" si="149"/>
        <v>3363.2532149999997</v>
      </c>
      <c r="T346" s="70" t="str">
        <f t="shared" si="275"/>
        <v>熊</v>
      </c>
      <c r="U346" s="70">
        <f t="shared" si="276"/>
        <v>3410.1704</v>
      </c>
      <c r="V346" s="70">
        <f t="shared" si="277"/>
        <v>3367.4742999999999</v>
      </c>
      <c r="W346" s="40">
        <f t="shared" si="278"/>
        <v>1.2599263222473124E-2</v>
      </c>
      <c r="X346" s="70">
        <f t="shared" si="279"/>
        <v>930</v>
      </c>
      <c r="Y346" s="70">
        <f t="shared" si="280"/>
        <v>1424</v>
      </c>
      <c r="Z346" s="71">
        <f t="shared" si="281"/>
        <v>1.2545699755216069E-2</v>
      </c>
      <c r="AA346" s="71">
        <f t="shared" si="282"/>
        <v>1.608574543941664E-2</v>
      </c>
      <c r="AB346" s="71">
        <f t="shared" si="283"/>
        <v>-1.0404240796430646E-2</v>
      </c>
      <c r="AC346" s="71">
        <f t="shared" si="284"/>
        <v>2.1950224260423893E-3</v>
      </c>
      <c r="AD346" s="71">
        <f t="shared" si="285"/>
        <v>2.0326374261850993E-3</v>
      </c>
      <c r="AE346" s="71">
        <f t="shared" si="286"/>
        <v>-1.056662579628798E-2</v>
      </c>
      <c r="AF346" s="71">
        <f t="shared" si="287"/>
        <v>-8.3716033702455044E-3</v>
      </c>
      <c r="AG346" s="71">
        <f t="shared" si="288"/>
        <v>7.7141420691710771E-3</v>
      </c>
      <c r="AH346" s="71">
        <f t="shared" si="289"/>
        <v>-8.264057204444246E-4</v>
      </c>
      <c r="AI346" s="71">
        <f t="shared" si="290"/>
        <v>-2.3795305154928233E-3</v>
      </c>
      <c r="AJ346" s="71">
        <f t="shared" si="291"/>
        <v>-3.8234216264492055E-3</v>
      </c>
      <c r="AK346" s="71">
        <f t="shared" si="292"/>
        <v>-3.7484154121505608E-3</v>
      </c>
      <c r="AL346" s="71">
        <f t="shared" si="293"/>
        <v>7.8179212315383825E-3</v>
      </c>
      <c r="AM346" s="71">
        <f t="shared" si="294"/>
        <v>7.0122624872639384E-3</v>
      </c>
      <c r="AN346" s="71">
        <f t="shared" si="295"/>
        <v>0</v>
      </c>
      <c r="AO346" s="40">
        <f t="shared" si="296"/>
        <v>0.73925027770979646</v>
      </c>
      <c r="AP346" s="40">
        <f t="shared" si="297"/>
        <v>-1.3056652796866903</v>
      </c>
      <c r="AQ346" s="71">
        <f t="shared" si="298"/>
        <v>-1.117387234088403E-3</v>
      </c>
      <c r="AR346" s="71">
        <f t="shared" si="313"/>
        <v>-4.6231879580948968E-3</v>
      </c>
      <c r="AS346" s="71">
        <f t="shared" si="302"/>
        <v>-8.3716033702455044E-3</v>
      </c>
      <c r="AT346" s="28">
        <f t="shared" si="303"/>
        <v>0.25978573983771602</v>
      </c>
      <c r="AU346" s="28">
        <f t="shared" si="304"/>
        <v>0.31227264670881366</v>
      </c>
      <c r="AV346" s="40">
        <f t="shared" si="305"/>
        <v>0.1733132534353283</v>
      </c>
      <c r="AW346" s="71">
        <f t="shared" si="306"/>
        <v>-8.3716033702455044E-3</v>
      </c>
      <c r="AX346" s="28">
        <f t="shared" si="307"/>
        <v>-0.36628169785999498</v>
      </c>
      <c r="AY346" s="71">
        <f t="shared" si="308"/>
        <v>2.0368683932025103E-3</v>
      </c>
      <c r="AZ346" s="71">
        <f t="shared" si="309"/>
        <v>2.1950224260423893E-3</v>
      </c>
      <c r="BA346" s="71">
        <f t="shared" si="300"/>
        <v>0.5198795180722986</v>
      </c>
      <c r="BB346" s="71">
        <f t="shared" si="311"/>
        <v>1.7619066862154916E-4</v>
      </c>
      <c r="BC346" s="71">
        <f t="shared" si="301"/>
        <v>2.5802608029386609E-3</v>
      </c>
      <c r="BD346" s="39">
        <f t="shared" si="310"/>
        <v>0</v>
      </c>
    </row>
    <row r="347" spans="1:62">
      <c r="A347" s="68">
        <v>43018</v>
      </c>
      <c r="B347" s="41">
        <f t="shared" si="312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70">
        <f t="shared" si="149"/>
        <v>3363.0179199999998</v>
      </c>
      <c r="T347" s="70" t="str">
        <f t="shared" si="275"/>
        <v>牛</v>
      </c>
      <c r="U347" s="70">
        <f t="shared" si="276"/>
        <v>3383.8809000000001</v>
      </c>
      <c r="V347" s="70">
        <f t="shared" si="277"/>
        <v>3358.8422999999998</v>
      </c>
      <c r="W347" s="40">
        <f t="shared" si="278"/>
        <v>7.4268850576920536E-3</v>
      </c>
      <c r="X347" s="70">
        <f t="shared" si="279"/>
        <v>941</v>
      </c>
      <c r="Y347" s="70">
        <f t="shared" si="280"/>
        <v>1046</v>
      </c>
      <c r="Z347" s="71">
        <f t="shared" si="281"/>
        <v>7.4224850909095728E-3</v>
      </c>
      <c r="AA347" s="71">
        <f t="shared" si="282"/>
        <v>-4.5330481840810872E-4</v>
      </c>
      <c r="AB347" s="71">
        <f t="shared" si="283"/>
        <v>-1.0071783631845154E-4</v>
      </c>
      <c r="AC347" s="71">
        <f t="shared" si="284"/>
        <v>7.3261672213735867E-3</v>
      </c>
      <c r="AD347" s="71">
        <f t="shared" si="285"/>
        <v>3.1185309825751554E-3</v>
      </c>
      <c r="AE347" s="71">
        <f t="shared" si="286"/>
        <v>-4.3083540751167361E-3</v>
      </c>
      <c r="AF347" s="71">
        <f t="shared" si="287"/>
        <v>3.017813146256744E-3</v>
      </c>
      <c r="AG347" s="71">
        <f t="shared" si="288"/>
        <v>2.5645083278486246E-3</v>
      </c>
      <c r="AH347" s="71">
        <f t="shared" si="289"/>
        <v>3.791417437859364E-5</v>
      </c>
      <c r="AI347" s="71">
        <f t="shared" si="290"/>
        <v>1.5218106802113143E-3</v>
      </c>
      <c r="AJ347" s="71">
        <f t="shared" si="291"/>
        <v>2.9340807675990134E-3</v>
      </c>
      <c r="AK347" s="71">
        <f t="shared" si="292"/>
        <v>-3.0367601967977247E-3</v>
      </c>
      <c r="AL347" s="71">
        <f t="shared" si="293"/>
        <v>7.4268850576920536E-3</v>
      </c>
      <c r="AM347" s="71">
        <f t="shared" si="294"/>
        <v>6.0952104279288089E-3</v>
      </c>
      <c r="AN347" s="71">
        <f t="shared" si="295"/>
        <v>0</v>
      </c>
      <c r="AO347" s="40">
        <f t="shared" si="296"/>
        <v>0.57919771872228965</v>
      </c>
      <c r="AP347" s="40">
        <f t="shared" si="297"/>
        <v>0.64028340242665327</v>
      </c>
      <c r="AQ347" s="71">
        <f t="shared" si="298"/>
        <v>5.3929474801776042E-4</v>
      </c>
      <c r="AR347" s="71">
        <f t="shared" si="313"/>
        <v>6.0545733430546027E-3</v>
      </c>
      <c r="AS347" s="71">
        <f t="shared" si="302"/>
        <v>3.017813146256744E-3</v>
      </c>
      <c r="AT347" s="28">
        <f t="shared" si="303"/>
        <v>0.17068845702237098</v>
      </c>
      <c r="AU347" s="28">
        <f t="shared" si="304"/>
        <v>0.99331274469275976</v>
      </c>
      <c r="AV347" s="40">
        <f t="shared" si="305"/>
        <v>0.98638901536028611</v>
      </c>
      <c r="AW347" s="71">
        <f t="shared" si="306"/>
        <v>3.017813146256744E-3</v>
      </c>
      <c r="AX347" s="28">
        <f t="shared" si="307"/>
        <v>0.8157005583379151</v>
      </c>
      <c r="AY347" s="71">
        <f t="shared" si="308"/>
        <v>1.271593878318958E-3</v>
      </c>
      <c r="AZ347" s="71">
        <f t="shared" si="309"/>
        <v>6.0545733430546027E-3</v>
      </c>
      <c r="BA347" s="71">
        <f t="shared" si="300"/>
        <v>0.1733132534353283</v>
      </c>
      <c r="BB347" s="71">
        <f t="shared" si="311"/>
        <v>-4.6231879580948968E-3</v>
      </c>
      <c r="BC347" s="71">
        <f t="shared" si="301"/>
        <v>-8.3716033702455044E-3</v>
      </c>
      <c r="BD347" s="39">
        <f t="shared" si="310"/>
        <v>1</v>
      </c>
    </row>
    <row r="348" spans="1:62">
      <c r="A348" s="68">
        <v>43019</v>
      </c>
      <c r="B348" s="41">
        <f t="shared" si="312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70">
        <f t="shared" si="149"/>
        <v>3362.9384600000003</v>
      </c>
      <c r="T348" s="70" t="str">
        <f t="shared" si="275"/>
        <v>牛</v>
      </c>
      <c r="U348" s="70">
        <f t="shared" si="276"/>
        <v>3395.52</v>
      </c>
      <c r="V348" s="70">
        <f t="shared" si="277"/>
        <v>3379.23</v>
      </c>
      <c r="W348" s="40">
        <f t="shared" si="278"/>
        <v>4.8090428118364387E-3</v>
      </c>
      <c r="X348" s="70">
        <f t="shared" si="279"/>
        <v>1301</v>
      </c>
      <c r="Y348" s="70">
        <f t="shared" si="280"/>
        <v>939</v>
      </c>
      <c r="Z348" s="71">
        <f t="shared" si="281"/>
        <v>4.8174172255935161E-3</v>
      </c>
      <c r="AA348" s="71">
        <f t="shared" si="282"/>
        <v>-6.090447724406711E-4</v>
      </c>
      <c r="AB348" s="71">
        <f t="shared" si="283"/>
        <v>-2.1344977000604041E-3</v>
      </c>
      <c r="AC348" s="71">
        <f t="shared" si="284"/>
        <v>2.6745451117761521E-3</v>
      </c>
      <c r="AD348" s="71">
        <f t="shared" si="285"/>
        <v>4.1434322226913782E-3</v>
      </c>
      <c r="AE348" s="71">
        <f t="shared" si="286"/>
        <v>-6.6561058914512284E-4</v>
      </c>
      <c r="AF348" s="71">
        <f t="shared" si="287"/>
        <v>2.0089345226310638E-3</v>
      </c>
      <c r="AG348" s="71">
        <f t="shared" si="288"/>
        <v>1.3998897501904927E-3</v>
      </c>
      <c r="AH348" s="71">
        <f t="shared" si="289"/>
        <v>5.0272580901516955E-5</v>
      </c>
      <c r="AI348" s="71">
        <f t="shared" si="290"/>
        <v>-2.6615918982768804E-5</v>
      </c>
      <c r="AJ348" s="71">
        <f t="shared" si="291"/>
        <v>-3.1943779220678926E-4</v>
      </c>
      <c r="AK348" s="71">
        <f t="shared" si="292"/>
        <v>3.604341505415247E-3</v>
      </c>
      <c r="AL348" s="71">
        <f t="shared" si="293"/>
        <v>4.2699520945604563E-3</v>
      </c>
      <c r="AM348" s="71">
        <f t="shared" si="294"/>
        <v>3.3009609831599332E-3</v>
      </c>
      <c r="AN348" s="71">
        <f t="shared" si="295"/>
        <v>5.18475105661758E-4</v>
      </c>
      <c r="AO348" s="40">
        <f t="shared" si="296"/>
        <v>0.15560165975103696</v>
      </c>
      <c r="AP348" s="40">
        <f t="shared" si="297"/>
        <v>0.29807053941909661</v>
      </c>
      <c r="AQ348" s="71">
        <f t="shared" si="298"/>
        <v>-7.6897131048059265E-4</v>
      </c>
      <c r="AR348" s="71">
        <f t="shared" si="313"/>
        <v>-2.1138820884459551E-3</v>
      </c>
      <c r="AS348" s="71">
        <f t="shared" si="302"/>
        <v>2.0089345226310638E-3</v>
      </c>
      <c r="AT348" s="28">
        <f t="shared" si="303"/>
        <v>1</v>
      </c>
      <c r="AU348" s="28">
        <f t="shared" si="304"/>
        <v>0.35299374441467862</v>
      </c>
      <c r="AV348" s="40">
        <f t="shared" si="305"/>
        <v>0.55555555555556801</v>
      </c>
      <c r="AW348" s="71">
        <f t="shared" si="306"/>
        <v>2.0089345226310638E-3</v>
      </c>
      <c r="AX348" s="28">
        <f t="shared" si="307"/>
        <v>-0.44014732965006964</v>
      </c>
      <c r="AY348" s="71">
        <f t="shared" si="308"/>
        <v>4.2699520945604563E-3</v>
      </c>
      <c r="AZ348" s="71">
        <f t="shared" si="309"/>
        <v>1.1664632830994763E-3</v>
      </c>
      <c r="BA348" s="71">
        <f t="shared" si="300"/>
        <v>0.98638901536028611</v>
      </c>
      <c r="BB348" s="71">
        <f t="shared" si="311"/>
        <v>6.0545733430546027E-3</v>
      </c>
      <c r="BC348" s="71">
        <f t="shared" si="301"/>
        <v>3.017813146256744E-3</v>
      </c>
      <c r="BD348" s="39">
        <f t="shared" si="310"/>
        <v>0</v>
      </c>
      <c r="BE348" s="70"/>
    </row>
    <row r="349" spans="1:62">
      <c r="A349" s="68">
        <v>43020</v>
      </c>
      <c r="B349" s="41">
        <f t="shared" si="312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70">
        <f t="shared" si="149"/>
        <v>3363.0834600000003</v>
      </c>
      <c r="T349" s="70" t="str">
        <f t="shared" si="275"/>
        <v>牛</v>
      </c>
      <c r="U349" s="70">
        <f t="shared" si="276"/>
        <v>3390.2</v>
      </c>
      <c r="V349" s="70">
        <f t="shared" si="277"/>
        <v>3372.69</v>
      </c>
      <c r="W349" s="40">
        <f t="shared" si="278"/>
        <v>5.1782711612330173E-3</v>
      </c>
      <c r="X349" s="70">
        <f t="shared" si="279"/>
        <v>1451</v>
      </c>
      <c r="Y349" s="70">
        <f t="shared" si="280"/>
        <v>1419</v>
      </c>
      <c r="Z349" s="71">
        <f t="shared" si="281"/>
        <v>5.1720114723543325E-3</v>
      </c>
      <c r="AA349" s="71">
        <f t="shared" si="282"/>
        <v>-8.1195077838949205E-4</v>
      </c>
      <c r="AB349" s="71">
        <f t="shared" si="283"/>
        <v>-1.210100054695613E-3</v>
      </c>
      <c r="AC349" s="71">
        <f t="shared" si="284"/>
        <v>3.9681711065374728E-3</v>
      </c>
      <c r="AD349" s="71">
        <f t="shared" si="285"/>
        <v>1.3784494776102926E-3</v>
      </c>
      <c r="AE349" s="71">
        <f t="shared" si="286"/>
        <v>-3.7998216836227254E-3</v>
      </c>
      <c r="AF349" s="71">
        <f t="shared" si="287"/>
        <v>1.6834942291468562E-4</v>
      </c>
      <c r="AG349" s="71">
        <f t="shared" si="288"/>
        <v>-6.4360135547479993E-4</v>
      </c>
      <c r="AH349" s="71">
        <f t="shared" si="289"/>
        <v>-1.1224869596529282E-4</v>
      </c>
      <c r="AI349" s="71">
        <f t="shared" si="290"/>
        <v>-1.7722640674036478E-5</v>
      </c>
      <c r="AJ349" s="71">
        <f t="shared" si="291"/>
        <v>8.8868293303657944E-4</v>
      </c>
      <c r="AK349" s="71">
        <f t="shared" si="292"/>
        <v>-9.2495053085706839E-4</v>
      </c>
      <c r="AL349" s="71">
        <f t="shared" si="293"/>
        <v>3.2036721828615977E-3</v>
      </c>
      <c r="AM349" s="71">
        <f t="shared" si="294"/>
        <v>5.1782711612330173E-3</v>
      </c>
      <c r="AN349" s="71">
        <f t="shared" si="295"/>
        <v>2.7195923144050625E-4</v>
      </c>
      <c r="AO349" s="40">
        <f t="shared" si="296"/>
        <v>0.67619926199264613</v>
      </c>
      <c r="AP349" s="40">
        <f t="shared" si="297"/>
        <v>0.92988929889301164</v>
      </c>
      <c r="AQ349" s="71">
        <f t="shared" si="298"/>
        <v>-7.6850546415735532E-5</v>
      </c>
      <c r="AR349" s="71">
        <f t="shared" si="313"/>
        <v>8.2134072233147842E-4</v>
      </c>
      <c r="AS349" s="71">
        <f t="shared" si="302"/>
        <v>1.6834942291468562E-4</v>
      </c>
      <c r="AT349" s="28">
        <f t="shared" si="303"/>
        <v>0.38745387453876534</v>
      </c>
      <c r="AU349" s="28">
        <f t="shared" si="304"/>
        <v>0.76584808680754057</v>
      </c>
      <c r="AV349" s="40">
        <f t="shared" si="305"/>
        <v>0.76584808680754057</v>
      </c>
      <c r="AW349" s="71">
        <f t="shared" si="306"/>
        <v>1.6834942291468562E-4</v>
      </c>
      <c r="AX349" s="28">
        <f t="shared" si="307"/>
        <v>0.15876641918902243</v>
      </c>
      <c r="AY349" s="71">
        <f t="shared" si="308"/>
        <v>1.2424934296739246E-3</v>
      </c>
      <c r="AZ349" s="71">
        <f t="shared" si="309"/>
        <v>3.9681711065374728E-3</v>
      </c>
      <c r="BA349" s="71">
        <f t="shared" si="300"/>
        <v>0.55555555555556801</v>
      </c>
      <c r="BB349" s="71">
        <f t="shared" si="311"/>
        <v>-2.1138820884459551E-3</v>
      </c>
      <c r="BC349" s="71">
        <f t="shared" si="301"/>
        <v>2.0089345226310638E-3</v>
      </c>
      <c r="BD349" s="39">
        <f t="shared" si="310"/>
        <v>1</v>
      </c>
    </row>
    <row r="350" spans="1:62">
      <c r="A350" s="68">
        <v>43021</v>
      </c>
      <c r="B350" s="41">
        <f t="shared" si="312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70">
        <f t="shared" si="149"/>
        <v>3364.1139600000001</v>
      </c>
      <c r="T350" s="70" t="str">
        <f t="shared" si="275"/>
        <v>牛</v>
      </c>
      <c r="U350" s="70">
        <f t="shared" si="276"/>
        <v>3395.35</v>
      </c>
      <c r="V350" s="70">
        <f t="shared" si="277"/>
        <v>3383.45</v>
      </c>
      <c r="W350" s="40">
        <f t="shared" si="278"/>
        <v>3.5109494966781311E-3</v>
      </c>
      <c r="X350" s="70">
        <f t="shared" si="279"/>
        <v>1436</v>
      </c>
      <c r="Y350" s="70">
        <f t="shared" si="280"/>
        <v>1012</v>
      </c>
      <c r="Z350" s="71">
        <f t="shared" si="281"/>
        <v>3.5160497328984336E-3</v>
      </c>
      <c r="AA350" s="71">
        <f t="shared" si="282"/>
        <v>-4.7854099085020132E-4</v>
      </c>
      <c r="AB350" s="71">
        <f t="shared" si="283"/>
        <v>-1.4235465211270245E-3</v>
      </c>
      <c r="AC350" s="71">
        <f t="shared" si="284"/>
        <v>2.0874029755511745E-3</v>
      </c>
      <c r="AD350" s="71">
        <f t="shared" si="285"/>
        <v>3.2065728237656997E-3</v>
      </c>
      <c r="AE350" s="71">
        <f t="shared" si="286"/>
        <v>-3.0437667291243836E-4</v>
      </c>
      <c r="AF350" s="71">
        <f t="shared" si="287"/>
        <v>1.7830263026387188E-3</v>
      </c>
      <c r="AG350" s="71">
        <f t="shared" si="288"/>
        <v>1.3044853117886114E-3</v>
      </c>
      <c r="AH350" s="71">
        <f t="shared" si="289"/>
        <v>-9.4553706575799159E-5</v>
      </c>
      <c r="AI350" s="71">
        <f t="shared" si="290"/>
        <v>1.7727824707702908E-5</v>
      </c>
      <c r="AJ350" s="71">
        <f t="shared" si="291"/>
        <v>4.5786802680425207E-4</v>
      </c>
      <c r="AK350" s="71">
        <f t="shared" si="292"/>
        <v>2.0071555907869008E-3</v>
      </c>
      <c r="AL350" s="71">
        <f t="shared" si="293"/>
        <v>2.4058874639201868E-3</v>
      </c>
      <c r="AM350" s="71">
        <f t="shared" si="294"/>
        <v>2.7073592962320249E-3</v>
      </c>
      <c r="AN350" s="71">
        <f t="shared" si="295"/>
        <v>1.7396047602884302E-4</v>
      </c>
      <c r="AO350" s="40">
        <f t="shared" si="296"/>
        <v>0.12638036809818265</v>
      </c>
      <c r="AP350" s="40">
        <f t="shared" si="297"/>
        <v>0.32515337423313634</v>
      </c>
      <c r="AQ350" s="71">
        <f t="shared" si="298"/>
        <v>-5.6326981080302013E-4</v>
      </c>
      <c r="AR350" s="71">
        <f t="shared" si="313"/>
        <v>-3.9808976417706594E-4</v>
      </c>
      <c r="AS350" s="71">
        <f t="shared" si="302"/>
        <v>1.7830263026387188E-3</v>
      </c>
      <c r="AT350" s="28">
        <f t="shared" si="303"/>
        <v>0.9607361963190546</v>
      </c>
      <c r="AU350" s="28">
        <f t="shared" si="304"/>
        <v>0.47385620915032534</v>
      </c>
      <c r="AV350" s="40">
        <f t="shared" si="305"/>
        <v>0.59411764705883274</v>
      </c>
      <c r="AW350" s="71">
        <f t="shared" si="306"/>
        <v>1.7830263026387188E-3</v>
      </c>
      <c r="AX350" s="28">
        <f t="shared" si="307"/>
        <v>-0.113445378151252</v>
      </c>
      <c r="AY350" s="71">
        <f t="shared" si="308"/>
        <v>2.3115322636993885E-3</v>
      </c>
      <c r="AZ350" s="71">
        <f t="shared" si="309"/>
        <v>1.2838127751050486E-3</v>
      </c>
      <c r="BA350" s="71">
        <f t="shared" si="300"/>
        <v>0.76584808680754057</v>
      </c>
      <c r="BB350" s="71">
        <f t="shared" si="311"/>
        <v>8.2134072233147842E-4</v>
      </c>
      <c r="BC350" s="71">
        <f t="shared" si="301"/>
        <v>1.6834942291468562E-4</v>
      </c>
      <c r="BD350" s="39">
        <f t="shared" si="310"/>
        <v>0</v>
      </c>
      <c r="BE350" s="70"/>
    </row>
    <row r="351" spans="1:62">
      <c r="A351" s="68">
        <v>43024</v>
      </c>
      <c r="B351" s="41">
        <f t="shared" si="312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70">
        <f t="shared" si="149"/>
        <v>3365.3779600000003</v>
      </c>
      <c r="T351" s="70" t="str">
        <f t="shared" si="275"/>
        <v>牛</v>
      </c>
      <c r="U351" s="70">
        <f t="shared" si="276"/>
        <v>3400.49</v>
      </c>
      <c r="V351" s="70">
        <f t="shared" si="277"/>
        <v>3374.83</v>
      </c>
      <c r="W351" s="40">
        <f t="shared" si="278"/>
        <v>7.5745861997309812E-3</v>
      </c>
      <c r="X351" s="70">
        <f t="shared" si="279"/>
        <v>1046</v>
      </c>
      <c r="Y351" s="70">
        <f t="shared" si="280"/>
        <v>1332</v>
      </c>
      <c r="Z351" s="71">
        <f t="shared" si="281"/>
        <v>7.5621831899091874E-3</v>
      </c>
      <c r="AA351" s="71">
        <f t="shared" si="282"/>
        <v>7.9012699210073256E-4</v>
      </c>
      <c r="AB351" s="71">
        <f t="shared" si="283"/>
        <v>-6.4965945948879137E-3</v>
      </c>
      <c r="AC351" s="71">
        <f t="shared" si="284"/>
        <v>1.0779916048430486E-3</v>
      </c>
      <c r="AD351" s="71">
        <f t="shared" si="285"/>
        <v>2.146109933781505E-3</v>
      </c>
      <c r="AE351" s="71">
        <f t="shared" si="286"/>
        <v>-5.4284762659494888E-3</v>
      </c>
      <c r="AF351" s="71">
        <f t="shared" si="287"/>
        <v>-4.3504846611065002E-3</v>
      </c>
      <c r="AG351" s="71">
        <f t="shared" si="288"/>
        <v>-3.5603576690057216E-3</v>
      </c>
      <c r="AH351" s="71">
        <f t="shared" si="289"/>
        <v>-1.011356468438477E-3</v>
      </c>
      <c r="AI351" s="71">
        <f t="shared" si="290"/>
        <v>-1.3418169622386592E-3</v>
      </c>
      <c r="AJ351" s="71">
        <f t="shared" si="291"/>
        <v>-6.6331082965341299E-4</v>
      </c>
      <c r="AK351" s="71">
        <f t="shared" si="292"/>
        <v>-1.6517228861356969E-3</v>
      </c>
      <c r="AL351" s="71">
        <f t="shared" si="293"/>
        <v>3.8745862672176857E-3</v>
      </c>
      <c r="AM351" s="71">
        <f t="shared" si="294"/>
        <v>3.8387422484039628E-3</v>
      </c>
      <c r="AN351" s="71">
        <f t="shared" si="295"/>
        <v>-1.0455339820595541E-3</v>
      </c>
      <c r="AO351" s="40">
        <f t="shared" si="296"/>
        <v>0.44562737642584294</v>
      </c>
      <c r="AP351" s="40">
        <f t="shared" si="297"/>
        <v>0.24182509505702846</v>
      </c>
      <c r="AQ351" s="71">
        <f t="shared" si="298"/>
        <v>-3.5171045430258007E-4</v>
      </c>
      <c r="AR351" s="71">
        <f t="shared" si="313"/>
        <v>-1.6532277929112616E-3</v>
      </c>
      <c r="AS351" s="71">
        <f t="shared" si="302"/>
        <v>-4.3504846611065002E-3</v>
      </c>
      <c r="AT351" s="28">
        <f t="shared" si="303"/>
        <v>1.9771863117853287E-2</v>
      </c>
      <c r="AU351" s="28">
        <f t="shared" si="304"/>
        <v>0.28043143297379564</v>
      </c>
      <c r="AV351" s="40">
        <f t="shared" si="305"/>
        <v>0.14185502727980878</v>
      </c>
      <c r="AW351" s="71">
        <f t="shared" si="306"/>
        <v>-4.3504846611065002E-3</v>
      </c>
      <c r="AX351" s="28">
        <f t="shared" si="307"/>
        <v>-0.21784879189400536</v>
      </c>
      <c r="AY351" s="71">
        <f t="shared" si="308"/>
        <v>7.675344730061937E-5</v>
      </c>
      <c r="AZ351" s="71">
        <f t="shared" si="309"/>
        <v>1.0779916048430486E-3</v>
      </c>
      <c r="BA351" s="71">
        <f t="shared" si="300"/>
        <v>0.59411764705883274</v>
      </c>
      <c r="BB351" s="71">
        <f t="shared" si="311"/>
        <v>-3.9808976417706594E-4</v>
      </c>
      <c r="BC351" s="71">
        <f t="shared" si="301"/>
        <v>1.7830263026387188E-3</v>
      </c>
      <c r="BD351" s="39">
        <f t="shared" si="310"/>
        <v>1</v>
      </c>
    </row>
    <row r="352" spans="1:62">
      <c r="A352" s="68">
        <v>43025</v>
      </c>
      <c r="B352" s="41">
        <f t="shared" si="312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70">
        <f t="shared" si="149"/>
        <v>3365.4179600000002</v>
      </c>
      <c r="T352" s="70" t="str">
        <f t="shared" si="275"/>
        <v>牛</v>
      </c>
      <c r="U352" s="70">
        <f t="shared" si="276"/>
        <v>3382.35</v>
      </c>
      <c r="V352" s="70">
        <f t="shared" si="277"/>
        <v>3365.71</v>
      </c>
      <c r="W352" s="40">
        <f t="shared" si="278"/>
        <v>4.9317977988832858E-3</v>
      </c>
      <c r="X352" s="70">
        <f t="shared" si="279"/>
        <v>1335</v>
      </c>
      <c r="Y352" s="70">
        <f t="shared" si="280"/>
        <v>1026</v>
      </c>
      <c r="Z352" s="71">
        <f t="shared" si="281"/>
        <v>4.9329574324904835E-3</v>
      </c>
      <c r="AA352" s="71">
        <f t="shared" si="282"/>
        <v>-1.5522019793753788E-3</v>
      </c>
      <c r="AB352" s="71">
        <f t="shared" si="283"/>
        <v>-3.0528317160377926E-3</v>
      </c>
      <c r="AC352" s="71">
        <f t="shared" si="284"/>
        <v>1.8789660828453822E-3</v>
      </c>
      <c r="AD352" s="71">
        <f t="shared" si="285"/>
        <v>2.6999918705324349E-3</v>
      </c>
      <c r="AE352" s="71">
        <f t="shared" si="286"/>
        <v>-2.2318059283507096E-3</v>
      </c>
      <c r="AF352" s="71">
        <f t="shared" si="287"/>
        <v>-3.5283984550538763E-4</v>
      </c>
      <c r="AG352" s="71">
        <f t="shared" si="288"/>
        <v>-1.9050418248806437E-3</v>
      </c>
      <c r="AH352" s="71">
        <f t="shared" si="289"/>
        <v>-2.4015476755925717E-4</v>
      </c>
      <c r="AI352" s="71">
        <f t="shared" si="290"/>
        <v>7.2308082985732139E-4</v>
      </c>
      <c r="AJ352" s="71">
        <f t="shared" si="291"/>
        <v>6.2531768026549434E-4</v>
      </c>
      <c r="AK352" s="71">
        <f t="shared" si="292"/>
        <v>2.2978237055930142E-3</v>
      </c>
      <c r="AL352" s="71">
        <f t="shared" si="293"/>
        <v>4.6065272300446405E-3</v>
      </c>
      <c r="AM352" s="71">
        <f t="shared" si="294"/>
        <v>3.6579898172228753E-3</v>
      </c>
      <c r="AN352" s="71">
        <f t="shared" si="295"/>
        <v>1.3308825397514111E-4</v>
      </c>
      <c r="AO352" s="40">
        <f t="shared" si="296"/>
        <v>0.48391248391248387</v>
      </c>
      <c r="AP352" s="40">
        <f t="shared" si="297"/>
        <v>0.82110682110680777</v>
      </c>
      <c r="AQ352" s="71">
        <f t="shared" si="298"/>
        <v>-5.235826781210042E-4</v>
      </c>
      <c r="AR352" s="71">
        <f t="shared" si="313"/>
        <v>-2.7837518050735674E-3</v>
      </c>
      <c r="AS352" s="71">
        <f t="shared" si="302"/>
        <v>-3.5283984550538763E-4</v>
      </c>
      <c r="AT352" s="28">
        <f t="shared" si="303"/>
        <v>0.98326898326896917</v>
      </c>
      <c r="AU352" s="28">
        <f t="shared" si="304"/>
        <v>0.16518218623481609</v>
      </c>
      <c r="AV352" s="40">
        <f t="shared" si="305"/>
        <v>0.38040865384615241</v>
      </c>
      <c r="AW352" s="71">
        <f t="shared" si="306"/>
        <v>-3.5283984550538763E-4</v>
      </c>
      <c r="AX352" s="28">
        <f t="shared" si="307"/>
        <v>-0.56490384615385592</v>
      </c>
      <c r="AY352" s="71">
        <f t="shared" si="308"/>
        <v>4.5296296339437242E-3</v>
      </c>
      <c r="AZ352" s="71">
        <f t="shared" si="309"/>
        <v>6.0515810118498049E-4</v>
      </c>
      <c r="BA352" s="71">
        <f t="shared" si="300"/>
        <v>0.14185502727980878</v>
      </c>
      <c r="BB352" s="71">
        <f t="shared" si="311"/>
        <v>-1.6532277929112616E-3</v>
      </c>
      <c r="BC352" s="71">
        <f t="shared" si="301"/>
        <v>-4.3504846611065002E-3</v>
      </c>
      <c r="BD352" s="39">
        <f t="shared" si="310"/>
        <v>1</v>
      </c>
      <c r="BE352" s="70" t="s">
        <v>499</v>
      </c>
    </row>
    <row r="353" spans="1:58">
      <c r="A353" s="68">
        <v>43026</v>
      </c>
      <c r="B353" s="41">
        <f t="shared" si="312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70">
        <f t="shared" si="149"/>
        <v>3365.0459599999995</v>
      </c>
      <c r="T353" s="70" t="str">
        <f t="shared" si="275"/>
        <v>牛</v>
      </c>
      <c r="U353" s="70">
        <f t="shared" si="276"/>
        <v>3382.61</v>
      </c>
      <c r="V353" s="70">
        <f t="shared" si="277"/>
        <v>3372</v>
      </c>
      <c r="W353" s="40">
        <f t="shared" si="278"/>
        <v>3.1415607196260973E-3</v>
      </c>
      <c r="X353" s="70">
        <f t="shared" si="279"/>
        <v>1458</v>
      </c>
      <c r="Y353" s="70">
        <f t="shared" si="280"/>
        <v>1431</v>
      </c>
      <c r="Z353" s="71">
        <f t="shared" si="281"/>
        <v>3.1450735579645435E-3</v>
      </c>
      <c r="AA353" s="71">
        <f t="shared" si="282"/>
        <v>4.4177142160939988E-4</v>
      </c>
      <c r="AB353" s="71">
        <f t="shared" si="283"/>
        <v>-2.4244574656049036E-4</v>
      </c>
      <c r="AC353" s="71">
        <f t="shared" si="284"/>
        <v>2.8991149730655088E-3</v>
      </c>
      <c r="AD353" s="71">
        <f t="shared" si="285"/>
        <v>2.6879269721703349E-3</v>
      </c>
      <c r="AE353" s="71">
        <f t="shared" si="286"/>
        <v>-4.5363374745580097E-4</v>
      </c>
      <c r="AF353" s="71">
        <f t="shared" si="287"/>
        <v>2.4454812256098956E-3</v>
      </c>
      <c r="AG353" s="71">
        <f t="shared" si="288"/>
        <v>2.8872526472191198E-3</v>
      </c>
      <c r="AH353" s="71">
        <f t="shared" si="289"/>
        <v>8.918426622267306E-4</v>
      </c>
      <c r="AI353" s="71">
        <f t="shared" si="290"/>
        <v>1.1109779080466897E-3</v>
      </c>
      <c r="AJ353" s="71">
        <f t="shared" si="291"/>
        <v>8.5334097036865572E-4</v>
      </c>
      <c r="AK353" s="71">
        <f t="shared" si="292"/>
        <v>2.3035344849712935E-3</v>
      </c>
      <c r="AL353" s="71">
        <f t="shared" si="293"/>
        <v>2.4898354502831204E-3</v>
      </c>
      <c r="AM353" s="71">
        <f t="shared" si="294"/>
        <v>3.1415607196260973E-3</v>
      </c>
      <c r="AN353" s="71">
        <f t="shared" si="295"/>
        <v>-2.6617257152433851E-5</v>
      </c>
      <c r="AO353" s="40">
        <f t="shared" si="296"/>
        <v>0</v>
      </c>
      <c r="AP353" s="40">
        <f t="shared" si="297"/>
        <v>-0.17717003567185044</v>
      </c>
      <c r="AQ353" s="71">
        <f t="shared" si="298"/>
        <v>-1.3901274355159726E-4</v>
      </c>
      <c r="AR353" s="71">
        <f t="shared" si="313"/>
        <v>1.6856399779090252E-4</v>
      </c>
      <c r="AS353" s="71">
        <f t="shared" si="302"/>
        <v>2.4454812256098956E-3</v>
      </c>
      <c r="AT353" s="28">
        <f t="shared" si="303"/>
        <v>0.92508917954814274</v>
      </c>
      <c r="AU353" s="28">
        <f t="shared" si="304"/>
        <v>0.92271442035813822</v>
      </c>
      <c r="AV353" s="40">
        <f t="shared" si="305"/>
        <v>0.92271442035813822</v>
      </c>
      <c r="AW353" s="71">
        <f t="shared" si="306"/>
        <v>2.4454812256098956E-3</v>
      </c>
      <c r="AX353" s="28">
        <f t="shared" si="307"/>
        <v>5.3722902921786699E-2</v>
      </c>
      <c r="AY353" s="71">
        <f t="shared" si="308"/>
        <v>2.3035344849712935E-3</v>
      </c>
      <c r="AZ353" s="71">
        <f t="shared" si="309"/>
        <v>2.8991149730655088E-3</v>
      </c>
      <c r="BA353" s="71">
        <f t="shared" si="300"/>
        <v>0.38040865384615241</v>
      </c>
      <c r="BB353" s="71">
        <f t="shared" si="311"/>
        <v>-2.7837518050735674E-3</v>
      </c>
      <c r="BC353" s="71">
        <f t="shared" si="301"/>
        <v>-3.5283984550538763E-4</v>
      </c>
      <c r="BD353" s="39">
        <f t="shared" si="310"/>
        <v>1</v>
      </c>
      <c r="BE353" t="s">
        <v>502</v>
      </c>
    </row>
    <row r="354" spans="1:58">
      <c r="A354" s="68">
        <v>43027</v>
      </c>
      <c r="B354" s="41">
        <f t="shared" si="312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70">
        <f t="shared" si="149"/>
        <v>3364.8585849999995</v>
      </c>
      <c r="T354" s="70" t="str">
        <f t="shared" si="275"/>
        <v>牛</v>
      </c>
      <c r="U354" s="70">
        <f t="shared" si="276"/>
        <v>3378.58</v>
      </c>
      <c r="V354" s="70">
        <f t="shared" si="277"/>
        <v>3359.76</v>
      </c>
      <c r="W354" s="40">
        <f t="shared" si="278"/>
        <v>5.5859600247538119E-3</v>
      </c>
      <c r="X354" s="70">
        <f t="shared" si="279"/>
        <v>935</v>
      </c>
      <c r="Y354" s="70">
        <f t="shared" si="280"/>
        <v>1421</v>
      </c>
      <c r="Z354" s="71">
        <f t="shared" si="281"/>
        <v>5.5768911646871099E-3</v>
      </c>
      <c r="AA354" s="71">
        <f t="shared" si="282"/>
        <v>-2.1165031441416219E-3</v>
      </c>
      <c r="AB354" s="71">
        <f t="shared" si="283"/>
        <v>-2.4923146814797795E-3</v>
      </c>
      <c r="AC354" s="71">
        <f t="shared" si="284"/>
        <v>3.0936453432739886E-3</v>
      </c>
      <c r="AD354" s="71">
        <f t="shared" si="285"/>
        <v>1.1668509087634025E-3</v>
      </c>
      <c r="AE354" s="71">
        <f t="shared" si="286"/>
        <v>-4.4191091159905089E-3</v>
      </c>
      <c r="AF354" s="71">
        <f t="shared" si="287"/>
        <v>-1.3254637727164844E-3</v>
      </c>
      <c r="AG354" s="71">
        <f t="shared" si="288"/>
        <v>-3.4419669168581279E-3</v>
      </c>
      <c r="AH354" s="71">
        <f t="shared" si="289"/>
        <v>-2.8155114117872279E-4</v>
      </c>
      <c r="AI354" s="71">
        <f t="shared" si="290"/>
        <v>1.1668509087634025E-3</v>
      </c>
      <c r="AJ354" s="71">
        <f t="shared" si="291"/>
        <v>-5.9267337195107435E-5</v>
      </c>
      <c r="AK354" s="71">
        <f t="shared" si="292"/>
        <v>-1.3195293715866174E-3</v>
      </c>
      <c r="AL354" s="71">
        <f t="shared" si="293"/>
        <v>4.7618360560534156E-3</v>
      </c>
      <c r="AM354" s="71">
        <f t="shared" si="294"/>
        <v>3.8203475267379354E-3</v>
      </c>
      <c r="AN354" s="71">
        <f t="shared" si="295"/>
        <v>-1.6024119301213388E-4</v>
      </c>
      <c r="AO354" s="40">
        <f t="shared" si="296"/>
        <v>0.75451713395637876</v>
      </c>
      <c r="AP354" s="40">
        <f t="shared" si="297"/>
        <v>1.2000000000000057</v>
      </c>
      <c r="AQ354" s="71">
        <f t="shared" si="298"/>
        <v>-1.0540772233810388E-3</v>
      </c>
      <c r="AR354" s="71">
        <f t="shared" si="313"/>
        <v>1.5430679188231314E-4</v>
      </c>
      <c r="AS354" s="71">
        <f t="shared" si="302"/>
        <v>-1.3254637727164844E-3</v>
      </c>
      <c r="AT354" s="28">
        <f t="shared" si="303"/>
        <v>0.47725856697819219</v>
      </c>
      <c r="AU354" s="28">
        <f t="shared" si="304"/>
        <v>0.80948678071540592</v>
      </c>
      <c r="AV354" s="40">
        <f t="shared" si="305"/>
        <v>0.55313496280552688</v>
      </c>
      <c r="AW354" s="71">
        <f t="shared" si="306"/>
        <v>-1.3254637727164844E-3</v>
      </c>
      <c r="AX354" s="28">
        <f t="shared" si="307"/>
        <v>2.7630180658872999E-2</v>
      </c>
      <c r="AY354" s="71">
        <f t="shared" si="308"/>
        <v>2.2754557757035132E-3</v>
      </c>
      <c r="AZ354" s="71">
        <f t="shared" si="309"/>
        <v>3.0936453432739886E-3</v>
      </c>
      <c r="BA354" s="71">
        <f t="shared" si="300"/>
        <v>0.92271442035813822</v>
      </c>
      <c r="BB354" s="71">
        <f t="shared" si="311"/>
        <v>1.6856399779090252E-4</v>
      </c>
      <c r="BC354" s="71">
        <f t="shared" si="301"/>
        <v>2.4454812256098956E-3</v>
      </c>
      <c r="BD354" s="39">
        <f t="shared" si="310"/>
        <v>0</v>
      </c>
      <c r="BE354" s="70"/>
      <c r="BF354" s="70"/>
    </row>
    <row r="355" spans="1:58">
      <c r="A355" s="68">
        <v>43028</v>
      </c>
      <c r="B355" s="41">
        <f t="shared" si="312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70">
        <f t="shared" si="149"/>
        <v>3364.7955849999998</v>
      </c>
      <c r="T355" s="70" t="str">
        <f t="shared" si="275"/>
        <v>牛</v>
      </c>
      <c r="U355" s="70">
        <f t="shared" si="276"/>
        <v>3379.49</v>
      </c>
      <c r="V355" s="70">
        <f t="shared" si="277"/>
        <v>3360.56</v>
      </c>
      <c r="W355" s="40">
        <f t="shared" si="278"/>
        <v>5.6171837818540828E-3</v>
      </c>
      <c r="X355" s="70">
        <f t="shared" si="279"/>
        <v>1459</v>
      </c>
      <c r="Y355" s="70">
        <f t="shared" si="280"/>
        <v>945</v>
      </c>
      <c r="Z355" s="71">
        <f t="shared" si="281"/>
        <v>5.6280492699590113E-3</v>
      </c>
      <c r="AA355" s="71">
        <f t="shared" si="282"/>
        <v>-1.9781166232087973E-3</v>
      </c>
      <c r="AB355" s="71">
        <f t="shared" si="283"/>
        <v>-2.5154887653304714E-4</v>
      </c>
      <c r="AC355" s="71">
        <f t="shared" si="284"/>
        <v>5.3656349053209052E-3</v>
      </c>
      <c r="AD355" s="71">
        <f t="shared" si="285"/>
        <v>4.7397389636799209E-3</v>
      </c>
      <c r="AE355" s="71">
        <f t="shared" si="286"/>
        <v>-8.7744481817403634E-4</v>
      </c>
      <c r="AF355" s="71">
        <f t="shared" si="287"/>
        <v>4.4881900871470625E-3</v>
      </c>
      <c r="AG355" s="71">
        <f t="shared" si="288"/>
        <v>2.5100734639381867E-3</v>
      </c>
      <c r="AH355" s="71">
        <f t="shared" si="289"/>
        <v>5.9459925514110799E-5</v>
      </c>
      <c r="AI355" s="71">
        <f t="shared" si="290"/>
        <v>1.0222184812171394E-3</v>
      </c>
      <c r="AJ355" s="71">
        <f t="shared" si="291"/>
        <v>2.7943091401132843E-4</v>
      </c>
      <c r="AK355" s="71">
        <f t="shared" si="292"/>
        <v>2.1650333434535306E-3</v>
      </c>
      <c r="AL355" s="71">
        <f t="shared" si="293"/>
        <v>3.1492720317608338E-3</v>
      </c>
      <c r="AM355" s="71">
        <f t="shared" si="294"/>
        <v>3.0108989943325899E-3</v>
      </c>
      <c r="AN355" s="71">
        <f t="shared" si="295"/>
        <v>6.7913328598672828E-4</v>
      </c>
      <c r="AO355" s="40">
        <f t="shared" si="296"/>
        <v>0.27830188679248097</v>
      </c>
      <c r="AP355" s="40">
        <f t="shared" si="297"/>
        <v>0.9066037735849255</v>
      </c>
      <c r="AQ355" s="71">
        <f t="shared" si="298"/>
        <v>2.0453929078384679E-4</v>
      </c>
      <c r="AR355" s="71">
        <f t="shared" si="313"/>
        <v>1.6440234577067248E-3</v>
      </c>
      <c r="AS355" s="71">
        <f t="shared" si="302"/>
        <v>4.4881900871470625E-3</v>
      </c>
      <c r="AT355" s="28">
        <f t="shared" si="303"/>
        <v>0.96603773584908725</v>
      </c>
      <c r="AU355" s="28">
        <f t="shared" si="304"/>
        <v>0.91633858267717305</v>
      </c>
      <c r="AV355" s="40">
        <f t="shared" si="305"/>
        <v>0.95509772847332719</v>
      </c>
      <c r="AW355" s="71">
        <f t="shared" si="306"/>
        <v>4.4881900871470625E-3</v>
      </c>
      <c r="AX355" s="28">
        <f t="shared" si="307"/>
        <v>0.29318541996829239</v>
      </c>
      <c r="AY355" s="71">
        <f t="shared" si="308"/>
        <v>3.0424781616275646E-3</v>
      </c>
      <c r="AZ355" s="71">
        <f t="shared" si="309"/>
        <v>2.7593501177997325E-3</v>
      </c>
      <c r="BA355" s="71">
        <f t="shared" si="300"/>
        <v>0.55313496280552688</v>
      </c>
      <c r="BB355" s="71">
        <f t="shared" si="311"/>
        <v>1.5430679188231314E-4</v>
      </c>
      <c r="BC355" s="71">
        <f t="shared" si="301"/>
        <v>-1.3254637727164844E-3</v>
      </c>
      <c r="BD355" s="39">
        <f t="shared" si="310"/>
        <v>0</v>
      </c>
      <c r="BE355" s="70"/>
    </row>
    <row r="356" spans="1:58">
      <c r="A356" s="68">
        <v>43031</v>
      </c>
      <c r="B356" s="41">
        <f t="shared" si="312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70">
        <f t="shared" si="149"/>
        <v>3366.0441549999996</v>
      </c>
      <c r="T356" s="70" t="str">
        <f t="shared" si="275"/>
        <v>牛</v>
      </c>
      <c r="U356" s="70">
        <f t="shared" si="276"/>
        <v>3384.93</v>
      </c>
      <c r="V356" s="70">
        <f t="shared" si="277"/>
        <v>3374.77</v>
      </c>
      <c r="W356" s="40">
        <f t="shared" si="278"/>
        <v>3.0060528280183639E-3</v>
      </c>
      <c r="X356" s="70">
        <f t="shared" si="279"/>
        <v>937</v>
      </c>
      <c r="Y356" s="70">
        <f t="shared" si="280"/>
        <v>1014</v>
      </c>
      <c r="Z356" s="71">
        <f t="shared" si="281"/>
        <v>3.0038908665160347E-3</v>
      </c>
      <c r="AA356" s="71">
        <f t="shared" si="282"/>
        <v>1.076776637410047E-3</v>
      </c>
      <c r="AB356" s="71">
        <f t="shared" si="283"/>
        <v>-1.2533960095562531E-3</v>
      </c>
      <c r="AC356" s="71">
        <f t="shared" si="284"/>
        <v>1.7526568184622151E-3</v>
      </c>
      <c r="AD356" s="71">
        <f t="shared" si="285"/>
        <v>7.8318838500808399E-4</v>
      </c>
      <c r="AE356" s="71">
        <f t="shared" si="286"/>
        <v>-2.2228644430102897E-3</v>
      </c>
      <c r="AF356" s="71">
        <f t="shared" si="287"/>
        <v>-4.7020762454817104E-4</v>
      </c>
      <c r="AG356" s="71">
        <f t="shared" si="288"/>
        <v>6.065690128619519E-4</v>
      </c>
      <c r="AH356" s="71">
        <f t="shared" si="289"/>
        <v>-2.6021337643575092E-4</v>
      </c>
      <c r="AI356" s="71">
        <f t="shared" si="290"/>
        <v>1.9215959356766354E-4</v>
      </c>
      <c r="AJ356" s="71">
        <f t="shared" si="291"/>
        <v>-8.5744655425694889E-5</v>
      </c>
      <c r="AK356" s="71">
        <f t="shared" si="292"/>
        <v>-9.7023056501190129E-4</v>
      </c>
      <c r="AL356" s="71">
        <f t="shared" si="293"/>
        <v>3.0060528280183639E-3</v>
      </c>
      <c r="AM356" s="71">
        <f t="shared" si="294"/>
        <v>2.3312309570601951E-3</v>
      </c>
      <c r="AN356" s="71">
        <f t="shared" si="295"/>
        <v>7.3983649647208139E-5</v>
      </c>
      <c r="AO356" s="40">
        <f t="shared" si="296"/>
        <v>0.7391732283464888</v>
      </c>
      <c r="AP356" s="40">
        <f t="shared" si="297"/>
        <v>0.38090551181101834</v>
      </c>
      <c r="AQ356" s="71">
        <f t="shared" si="298"/>
        <v>7.1019154487636759E-5</v>
      </c>
      <c r="AR356" s="71">
        <f t="shared" si="313"/>
        <v>4.2603929081654605E-4</v>
      </c>
      <c r="AS356" s="71">
        <f t="shared" si="302"/>
        <v>-4.7020762454817104E-4</v>
      </c>
      <c r="AT356" s="28">
        <f t="shared" si="303"/>
        <v>0.41633858267717311</v>
      </c>
      <c r="AU356" s="28">
        <f t="shared" si="304"/>
        <v>0.56345177664974533</v>
      </c>
      <c r="AV356" s="40">
        <f t="shared" si="305"/>
        <v>0.58267716535434622</v>
      </c>
      <c r="AW356" s="71">
        <f t="shared" si="306"/>
        <v>-4.7020762454817104E-4</v>
      </c>
      <c r="AX356" s="28">
        <f t="shared" si="307"/>
        <v>0.14173228346457434</v>
      </c>
      <c r="AY356" s="71">
        <f t="shared" si="308"/>
        <v>1.2526338779984354E-3</v>
      </c>
      <c r="AZ356" s="71">
        <f t="shared" si="309"/>
        <v>1.3142045479283028E-3</v>
      </c>
      <c r="BA356" s="71">
        <f t="shared" si="300"/>
        <v>0.95509772847332719</v>
      </c>
      <c r="BB356" s="71">
        <f t="shared" si="311"/>
        <v>1.6440234577067248E-3</v>
      </c>
      <c r="BC356" s="71">
        <f t="shared" si="301"/>
        <v>4.4881900871470625E-3</v>
      </c>
      <c r="BD356" s="39">
        <f t="shared" si="310"/>
        <v>0</v>
      </c>
    </row>
    <row r="357" spans="1:58">
      <c r="A357" s="68">
        <v>43032</v>
      </c>
      <c r="B357" s="41">
        <f t="shared" si="312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70">
        <f t="shared" si="149"/>
        <v>3366.9176949999992</v>
      </c>
      <c r="T357" s="70" t="str">
        <f t="shared" si="275"/>
        <v>牛</v>
      </c>
      <c r="U357" s="70">
        <f t="shared" si="276"/>
        <v>3388.64</v>
      </c>
      <c r="V357" s="70">
        <f t="shared" si="277"/>
        <v>3374.19</v>
      </c>
      <c r="W357" s="40">
        <f t="shared" si="278"/>
        <v>4.273365437269909E-3</v>
      </c>
      <c r="X357" s="70">
        <f t="shared" si="279"/>
        <v>1459</v>
      </c>
      <c r="Y357" s="70">
        <f t="shared" si="280"/>
        <v>932</v>
      </c>
      <c r="Z357" s="71">
        <f t="shared" si="281"/>
        <v>4.2794653777923344E-3</v>
      </c>
      <c r="AA357" s="71">
        <f t="shared" si="282"/>
        <v>-1.2135061750104346E-3</v>
      </c>
      <c r="AB357" s="71">
        <f t="shared" si="283"/>
        <v>-1.1804842360044615E-4</v>
      </c>
      <c r="AC357" s="71">
        <f t="shared" si="284"/>
        <v>4.1553170136694852E-3</v>
      </c>
      <c r="AD357" s="71">
        <f t="shared" si="285"/>
        <v>3.5623364595480538E-3</v>
      </c>
      <c r="AE357" s="71">
        <f t="shared" si="286"/>
        <v>-7.1102897772182835E-4</v>
      </c>
      <c r="AF357" s="71">
        <f t="shared" si="287"/>
        <v>3.4442880359475672E-3</v>
      </c>
      <c r="AG357" s="71">
        <f t="shared" si="288"/>
        <v>2.230781860937192E-3</v>
      </c>
      <c r="AH357" s="71">
        <f t="shared" si="289"/>
        <v>-5.2433492871910292E-4</v>
      </c>
      <c r="AI357" s="71">
        <f t="shared" si="290"/>
        <v>4.3525571960271564E-4</v>
      </c>
      <c r="AJ357" s="71">
        <f t="shared" si="291"/>
        <v>1.036011861758086E-3</v>
      </c>
      <c r="AK357" s="71">
        <f t="shared" si="292"/>
        <v>2.1034608342375954E-3</v>
      </c>
      <c r="AL357" s="71">
        <f t="shared" si="293"/>
        <v>3.8542304431028042E-3</v>
      </c>
      <c r="AM357" s="71">
        <f t="shared" si="294"/>
        <v>2.7541551342807513E-3</v>
      </c>
      <c r="AN357" s="71">
        <f t="shared" si="295"/>
        <v>-3.1035935428344488E-4</v>
      </c>
      <c r="AO357" s="40">
        <f t="shared" si="296"/>
        <v>0.18419033000768517</v>
      </c>
      <c r="AP357" s="40">
        <f t="shared" si="297"/>
        <v>0.49884881043746176</v>
      </c>
      <c r="AQ357" s="71">
        <f t="shared" si="298"/>
        <v>-2.5722788314669933E-4</v>
      </c>
      <c r="AR357" s="71">
        <f t="shared" si="313"/>
        <v>1.6511865559935481E-3</v>
      </c>
      <c r="AS357" s="71">
        <f t="shared" si="302"/>
        <v>3.4442880359475672E-3</v>
      </c>
      <c r="AT357" s="28">
        <f t="shared" si="303"/>
        <v>0.72985418265540669</v>
      </c>
      <c r="AU357" s="28">
        <f t="shared" si="304"/>
        <v>0.9570815450643666</v>
      </c>
      <c r="AV357" s="40">
        <f t="shared" si="305"/>
        <v>0.97231833910033938</v>
      </c>
      <c r="AW357" s="71">
        <f t="shared" si="306"/>
        <v>3.4442880359475672E-3</v>
      </c>
      <c r="AX357" s="28">
        <f t="shared" si="307"/>
        <v>0.3868512110726478</v>
      </c>
      <c r="AY357" s="71">
        <f t="shared" si="308"/>
        <v>2.8144898119593299E-3</v>
      </c>
      <c r="AZ357" s="71">
        <f t="shared" si="309"/>
        <v>2.6361067106802256E-3</v>
      </c>
      <c r="BA357" s="71">
        <f t="shared" si="300"/>
        <v>0.58267716535434622</v>
      </c>
      <c r="BB357" s="71">
        <f t="shared" si="311"/>
        <v>4.2603929081654605E-4</v>
      </c>
      <c r="BC357" s="71">
        <f t="shared" si="301"/>
        <v>-4.7020762454817104E-4</v>
      </c>
      <c r="BD357" s="39">
        <f t="shared" si="310"/>
        <v>0</v>
      </c>
    </row>
    <row r="358" spans="1:58">
      <c r="A358" s="68">
        <v>43033</v>
      </c>
      <c r="B358" s="41">
        <f t="shared" si="312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70">
        <f t="shared" si="149"/>
        <v>3368.4969649999998</v>
      </c>
      <c r="T358" s="70" t="str">
        <f t="shared" si="275"/>
        <v>牛</v>
      </c>
      <c r="U358" s="70">
        <f t="shared" si="276"/>
        <v>3398.3</v>
      </c>
      <c r="V358" s="70">
        <f t="shared" si="277"/>
        <v>3382.13</v>
      </c>
      <c r="W358" s="40">
        <f t="shared" si="278"/>
        <v>4.7696180491832024E-3</v>
      </c>
      <c r="X358" s="70">
        <f t="shared" si="279"/>
        <v>1459</v>
      </c>
      <c r="Y358" s="70">
        <f t="shared" si="280"/>
        <v>942</v>
      </c>
      <c r="Z358" s="71">
        <f t="shared" si="281"/>
        <v>4.7771688553407306E-3</v>
      </c>
      <c r="AA358" s="71">
        <f t="shared" si="282"/>
        <v>-1.0010202974053261E-3</v>
      </c>
      <c r="AB358" s="71">
        <f t="shared" si="283"/>
        <v>-4.149994393789463E-4</v>
      </c>
      <c r="AC358" s="71">
        <f t="shared" si="284"/>
        <v>4.3546186098042707E-3</v>
      </c>
      <c r="AD358" s="71">
        <f t="shared" si="285"/>
        <v>3.9657143442849456E-3</v>
      </c>
      <c r="AE358" s="71">
        <f t="shared" si="286"/>
        <v>-8.0390370489807699E-4</v>
      </c>
      <c r="AF358" s="71">
        <f t="shared" si="287"/>
        <v>3.5507149049060454E-3</v>
      </c>
      <c r="AG358" s="71">
        <f t="shared" si="288"/>
        <v>2.5496946075007983E-3</v>
      </c>
      <c r="AH358" s="71">
        <f t="shared" si="289"/>
        <v>-4.0187106980548121E-4</v>
      </c>
      <c r="AI358" s="71">
        <f t="shared" si="290"/>
        <v>1.9201370741462001E-4</v>
      </c>
      <c r="AJ358" s="71">
        <f t="shared" si="291"/>
        <v>-2.3342015290113294E-4</v>
      </c>
      <c r="AK358" s="71">
        <f t="shared" si="292"/>
        <v>2.2811016423253325E-3</v>
      </c>
      <c r="AL358" s="71">
        <f t="shared" si="293"/>
        <v>4.2103586118210218E-3</v>
      </c>
      <c r="AM358" s="71">
        <f t="shared" si="294"/>
        <v>3.6555566783195909E-3</v>
      </c>
      <c r="AN358" s="71">
        <f t="shared" si="295"/>
        <v>2.0925835672966594E-4</v>
      </c>
      <c r="AO358" s="40">
        <f t="shared" si="296"/>
        <v>0.19060967063768769</v>
      </c>
      <c r="AP358" s="40">
        <f t="shared" si="297"/>
        <v>0.42817098808687321</v>
      </c>
      <c r="AQ358" s="71">
        <f t="shared" si="298"/>
        <v>1.2965926153651238E-4</v>
      </c>
      <c r="AR358" s="71">
        <f t="shared" si="313"/>
        <v>1.0603549058508929E-3</v>
      </c>
      <c r="AS358" s="71">
        <f t="shared" si="302"/>
        <v>3.5507149049060454E-3</v>
      </c>
      <c r="AT358" s="28">
        <f t="shared" si="303"/>
        <v>0.73230553608968685</v>
      </c>
      <c r="AU358" s="28">
        <f t="shared" si="304"/>
        <v>0.88629032258062102</v>
      </c>
      <c r="AV358" s="40">
        <f t="shared" si="305"/>
        <v>0.91280148423003693</v>
      </c>
      <c r="AW358" s="71">
        <f t="shared" si="306"/>
        <v>3.5507149049060454E-3</v>
      </c>
      <c r="AX358" s="28">
        <f t="shared" si="307"/>
        <v>0.22263450834878742</v>
      </c>
      <c r="AY358" s="71">
        <f t="shared" si="308"/>
        <v>3.0850053472233213E-3</v>
      </c>
      <c r="AZ358" s="71">
        <f t="shared" si="309"/>
        <v>3.2405572389407979E-3</v>
      </c>
      <c r="BA358" s="71">
        <f t="shared" si="300"/>
        <v>0.97231833910033938</v>
      </c>
      <c r="BB358" s="71">
        <f t="shared" si="311"/>
        <v>1.6511865559935481E-3</v>
      </c>
      <c r="BC358" s="71">
        <f t="shared" si="301"/>
        <v>3.4442880359475672E-3</v>
      </c>
      <c r="BD358" s="39">
        <f t="shared" si="310"/>
        <v>0</v>
      </c>
    </row>
    <row r="359" spans="1:58">
      <c r="A359" s="68">
        <v>43034</v>
      </c>
      <c r="B359" s="41">
        <f t="shared" si="312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70">
        <f t="shared" si="149"/>
        <v>3370.0231549999999</v>
      </c>
      <c r="T359" s="70" t="str">
        <f t="shared" si="275"/>
        <v>牛</v>
      </c>
      <c r="U359" s="70">
        <f t="shared" si="276"/>
        <v>3414.14</v>
      </c>
      <c r="V359" s="70">
        <f t="shared" si="277"/>
        <v>3391.59</v>
      </c>
      <c r="W359" s="40">
        <f t="shared" si="278"/>
        <v>6.6267931646987995E-3</v>
      </c>
      <c r="X359" s="70">
        <f t="shared" si="279"/>
        <v>1301</v>
      </c>
      <c r="Y359" s="70">
        <f t="shared" si="280"/>
        <v>932</v>
      </c>
      <c r="Z359" s="71">
        <f t="shared" si="281"/>
        <v>6.6372137241685015E-3</v>
      </c>
      <c r="AA359" s="71">
        <f t="shared" si="282"/>
        <v>1.8250323846742906E-4</v>
      </c>
      <c r="AB359" s="71">
        <f t="shared" si="283"/>
        <v>-1.9291384964638127E-3</v>
      </c>
      <c r="AC359" s="71">
        <f t="shared" si="284"/>
        <v>4.6976546682349655E-3</v>
      </c>
      <c r="AD359" s="71">
        <f t="shared" si="285"/>
        <v>4.8828207676378469E-3</v>
      </c>
      <c r="AE359" s="71">
        <f t="shared" si="286"/>
        <v>-1.7439723970610406E-3</v>
      </c>
      <c r="AF359" s="71">
        <f t="shared" si="287"/>
        <v>2.9536822711738776E-3</v>
      </c>
      <c r="AG359" s="71">
        <f t="shared" si="288"/>
        <v>3.1361855096413383E-3</v>
      </c>
      <c r="AH359" s="71">
        <f t="shared" si="289"/>
        <v>-1.4963316164346625E-3</v>
      </c>
      <c r="AI359" s="71">
        <f t="shared" si="290"/>
        <v>-1.5464444440023983E-3</v>
      </c>
      <c r="AJ359" s="71">
        <f t="shared" si="291"/>
        <v>-1.2693814280792428E-3</v>
      </c>
      <c r="AK359" s="71">
        <f t="shared" si="292"/>
        <v>4.024256685214723E-3</v>
      </c>
      <c r="AL359" s="71">
        <f t="shared" si="293"/>
        <v>5.8708267076703893E-3</v>
      </c>
      <c r="AM359" s="71">
        <f t="shared" si="294"/>
        <v>3.6914812229617419E-3</v>
      </c>
      <c r="AN359" s="71">
        <f t="shared" si="295"/>
        <v>6.4179493778310042E-4</v>
      </c>
      <c r="AO359" s="40">
        <f t="shared" si="296"/>
        <v>0.29644466700050737</v>
      </c>
      <c r="AP359" s="40">
        <f t="shared" si="297"/>
        <v>0.26539809714570756</v>
      </c>
      <c r="AQ359" s="71">
        <f t="shared" si="298"/>
        <v>-3.1938069717739803E-4</v>
      </c>
      <c r="AR359" s="71">
        <f t="shared" si="313"/>
        <v>-1.7123693518238596E-3</v>
      </c>
      <c r="AS359" s="71">
        <f t="shared" si="302"/>
        <v>2.9536822711738776E-3</v>
      </c>
      <c r="AT359" s="28">
        <f t="shared" si="303"/>
        <v>0.9824737105658532</v>
      </c>
      <c r="AU359" s="28">
        <f t="shared" si="304"/>
        <v>0.47694753577106797</v>
      </c>
      <c r="AV359" s="40">
        <f t="shared" si="305"/>
        <v>0.70820399113082011</v>
      </c>
      <c r="AW359" s="71">
        <f t="shared" si="306"/>
        <v>2.9536822711738776E-3</v>
      </c>
      <c r="AX359" s="28">
        <f t="shared" si="307"/>
        <v>-0.2589800443459076</v>
      </c>
      <c r="AY359" s="71">
        <f t="shared" si="308"/>
        <v>5.7682290822757025E-3</v>
      </c>
      <c r="AZ359" s="71">
        <f t="shared" si="309"/>
        <v>1.7623427264979777E-3</v>
      </c>
      <c r="BA359" s="71">
        <f t="shared" si="300"/>
        <v>0.91280148423003693</v>
      </c>
      <c r="BB359" s="71">
        <f t="shared" si="311"/>
        <v>1.0603549058508929E-3</v>
      </c>
      <c r="BC359" s="71">
        <f t="shared" si="301"/>
        <v>3.5507149049060454E-3</v>
      </c>
      <c r="BD359" s="39">
        <f t="shared" si="310"/>
        <v>0</v>
      </c>
      <c r="BE359" t="s">
        <v>520</v>
      </c>
    </row>
    <row r="360" spans="1:58">
      <c r="A360" s="68">
        <v>43035</v>
      </c>
      <c r="B360" s="41">
        <f t="shared" si="312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70">
        <f t="shared" si="149"/>
        <v>3372.4915599999999</v>
      </c>
      <c r="T360" s="70" t="str">
        <f t="shared" si="275"/>
        <v>牛</v>
      </c>
      <c r="U360" s="70">
        <f t="shared" si="276"/>
        <v>3420.77</v>
      </c>
      <c r="V360" s="70">
        <f t="shared" si="277"/>
        <v>3402.51</v>
      </c>
      <c r="W360" s="40">
        <f t="shared" si="278"/>
        <v>5.3522773771473636E-3</v>
      </c>
      <c r="X360" s="70">
        <f t="shared" si="279"/>
        <v>1426</v>
      </c>
      <c r="Y360" s="70">
        <f t="shared" si="280"/>
        <v>930</v>
      </c>
      <c r="Z360" s="71">
        <f t="shared" si="281"/>
        <v>5.3635052533565278E-3</v>
      </c>
      <c r="AA360" s="71">
        <f t="shared" si="282"/>
        <v>-9.0134400300774693E-4</v>
      </c>
      <c r="AB360" s="71">
        <f t="shared" si="283"/>
        <v>-1.1583046758505138E-3</v>
      </c>
      <c r="AC360" s="71">
        <f t="shared" si="284"/>
        <v>4.193972701296793E-3</v>
      </c>
      <c r="AD360" s="71">
        <f t="shared" si="285"/>
        <v>4.7705232840543569E-3</v>
      </c>
      <c r="AE360" s="71">
        <f t="shared" si="286"/>
        <v>-5.8175409309292885E-4</v>
      </c>
      <c r="AF360" s="71">
        <f t="shared" si="287"/>
        <v>3.6122186082038839E-3</v>
      </c>
      <c r="AG360" s="71">
        <f t="shared" si="288"/>
        <v>2.7108746051960697E-3</v>
      </c>
      <c r="AH360" s="71">
        <f t="shared" si="289"/>
        <v>1.9090611442156913E-4</v>
      </c>
      <c r="AI360" s="71">
        <f t="shared" si="290"/>
        <v>1.171295472068172E-3</v>
      </c>
      <c r="AJ360" s="71">
        <f t="shared" si="291"/>
        <v>1.79308024898885E-3</v>
      </c>
      <c r="AK360" s="71">
        <f t="shared" si="292"/>
        <v>3.6005117137209173E-3</v>
      </c>
      <c r="AL360" s="71">
        <f t="shared" si="293"/>
        <v>5.3084266392053646E-3</v>
      </c>
      <c r="AM360" s="71">
        <f t="shared" si="294"/>
        <v>3.8779832733637489E-3</v>
      </c>
      <c r="AN360" s="71">
        <f t="shared" si="295"/>
        <v>3.4237005269525342E-4</v>
      </c>
      <c r="AO360" s="40">
        <f t="shared" si="296"/>
        <v>0.10933186085033679</v>
      </c>
      <c r="AP360" s="40">
        <f t="shared" si="297"/>
        <v>0.27885146327994581</v>
      </c>
      <c r="AQ360" s="71">
        <f t="shared" si="298"/>
        <v>-6.7900189334260642E-4</v>
      </c>
      <c r="AR360" s="71">
        <f t="shared" si="313"/>
        <v>-3.3066315821243775E-4</v>
      </c>
      <c r="AS360" s="71">
        <f t="shared" si="302"/>
        <v>3.6122186082038839E-3</v>
      </c>
      <c r="AT360" s="28">
        <f t="shared" si="303"/>
        <v>0.78741027056874768</v>
      </c>
      <c r="AU360" s="28">
        <f t="shared" si="304"/>
        <v>0.70090634441086841</v>
      </c>
      <c r="AV360" s="40">
        <f t="shared" si="305"/>
        <v>0.78313253012047712</v>
      </c>
      <c r="AW360" s="71">
        <f t="shared" si="306"/>
        <v>3.6122186082038839E-3</v>
      </c>
      <c r="AX360" s="28">
        <f t="shared" si="307"/>
        <v>-6.1883899233303605E-2</v>
      </c>
      <c r="AY360" s="71">
        <f t="shared" si="308"/>
        <v>4.182265806813819E-3</v>
      </c>
      <c r="AZ360" s="71">
        <f t="shared" si="309"/>
        <v>2.71967859751321E-3</v>
      </c>
      <c r="BA360" s="71">
        <f t="shared" si="300"/>
        <v>0.70820399113082011</v>
      </c>
      <c r="BB360" s="71">
        <f t="shared" si="311"/>
        <v>-1.7123693518238596E-3</v>
      </c>
      <c r="BC360" s="71">
        <f t="shared" si="301"/>
        <v>2.9536822711738776E-3</v>
      </c>
      <c r="BD360" s="39">
        <f t="shared" si="310"/>
        <v>1</v>
      </c>
      <c r="BE360" s="70"/>
      <c r="BF360" s="70"/>
    </row>
    <row r="361" spans="1:58">
      <c r="A361" s="68">
        <v>43038</v>
      </c>
      <c r="B361" s="41">
        <f t="shared" si="312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70">
        <f t="shared" si="149"/>
        <v>3375.6884749999999</v>
      </c>
      <c r="T361" s="70" t="str">
        <f t="shared" si="275"/>
        <v>牛</v>
      </c>
      <c r="U361" s="70">
        <f t="shared" si="276"/>
        <v>3419.59</v>
      </c>
      <c r="V361" s="70">
        <f t="shared" si="277"/>
        <v>3357.52</v>
      </c>
      <c r="W361" s="40">
        <f t="shared" si="278"/>
        <v>1.831805463641311E-2</v>
      </c>
      <c r="X361" s="70">
        <f t="shared" si="279"/>
        <v>937</v>
      </c>
      <c r="Y361" s="70">
        <f t="shared" si="280"/>
        <v>1007</v>
      </c>
      <c r="Z361" s="71">
        <f t="shared" si="281"/>
        <v>1.8181764922990444E-2</v>
      </c>
      <c r="AA361" s="71">
        <f t="shared" si="282"/>
        <v>-8.6375134017827753E-4</v>
      </c>
      <c r="AB361" s="71">
        <f t="shared" si="283"/>
        <v>-8.5933990596597318E-3</v>
      </c>
      <c r="AC361" s="71">
        <f t="shared" si="284"/>
        <v>9.7246555767534371E-3</v>
      </c>
      <c r="AD361" s="71">
        <f t="shared" si="285"/>
        <v>1.6770449313184095E-3</v>
      </c>
      <c r="AE361" s="71">
        <f t="shared" si="286"/>
        <v>-1.6641009705094745E-2</v>
      </c>
      <c r="AF361" s="71">
        <f t="shared" si="287"/>
        <v>-6.9163541283413761E-3</v>
      </c>
      <c r="AG361" s="71">
        <f t="shared" si="288"/>
        <v>-7.7801054685196595E-3</v>
      </c>
      <c r="AH361" s="71">
        <f t="shared" si="289"/>
        <v>-8.5863453088309079E-4</v>
      </c>
      <c r="AI361" s="71">
        <f t="shared" si="290"/>
        <v>1.2324483807331786E-3</v>
      </c>
      <c r="AJ361" s="71">
        <f t="shared" si="291"/>
        <v>-7.4430274872183341E-4</v>
      </c>
      <c r="AK361" s="71">
        <f t="shared" si="292"/>
        <v>-6.5359325635826531E-3</v>
      </c>
      <c r="AL361" s="71">
        <f t="shared" si="293"/>
        <v>1.831805463641311E-2</v>
      </c>
      <c r="AM361" s="71">
        <f t="shared" si="294"/>
        <v>5.1632532066528706E-3</v>
      </c>
      <c r="AN361" s="71">
        <f t="shared" si="295"/>
        <v>-2.1820862600393861E-4</v>
      </c>
      <c r="AO361" s="40">
        <f t="shared" si="296"/>
        <v>0.90768487191880132</v>
      </c>
      <c r="AP361" s="40">
        <f t="shared" si="297"/>
        <v>0.95521185758014837</v>
      </c>
      <c r="AQ361" s="71">
        <f t="shared" si="298"/>
        <v>7.988833745686927E-4</v>
      </c>
      <c r="AR361" s="71">
        <f t="shared" si="313"/>
        <v>-1.6221293875468481E-4</v>
      </c>
      <c r="AS361" s="71">
        <f t="shared" si="302"/>
        <v>-6.9163541283413761E-3</v>
      </c>
      <c r="AT361" s="28">
        <f t="shared" si="303"/>
        <v>0.54937973256000994</v>
      </c>
      <c r="AU361" s="28">
        <f t="shared" si="304"/>
        <v>0.77803203661326625</v>
      </c>
      <c r="AV361" s="40">
        <f t="shared" si="305"/>
        <v>0.52859674560979308</v>
      </c>
      <c r="AW361" s="71">
        <f t="shared" si="306"/>
        <v>-6.9163541283413761E-3</v>
      </c>
      <c r="AX361" s="28">
        <f t="shared" si="307"/>
        <v>-8.8609634283902117E-3</v>
      </c>
      <c r="AY361" s="71">
        <f t="shared" si="308"/>
        <v>1.0105077141512106E-2</v>
      </c>
      <c r="AZ361" s="71">
        <f t="shared" si="309"/>
        <v>4.01947620099202E-3</v>
      </c>
      <c r="BA361" s="71">
        <f t="shared" si="300"/>
        <v>0.78313253012047712</v>
      </c>
      <c r="BB361" s="71">
        <f t="shared" si="311"/>
        <v>-3.3066315821243775E-4</v>
      </c>
      <c r="BC361" s="71">
        <f t="shared" si="301"/>
        <v>3.6122186082038839E-3</v>
      </c>
      <c r="BD361" s="39">
        <f t="shared" si="310"/>
        <v>1</v>
      </c>
      <c r="BE361" s="70"/>
    </row>
    <row r="362" spans="1:58">
      <c r="A362" s="68">
        <v>43039</v>
      </c>
      <c r="B362" s="41">
        <f t="shared" si="312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70">
        <f t="shared" si="149"/>
        <v>3378.1645199999994</v>
      </c>
      <c r="T362" s="70" t="str">
        <f t="shared" si="275"/>
        <v>牛</v>
      </c>
      <c r="U362" s="70">
        <f t="shared" si="276"/>
        <v>3397.09</v>
      </c>
      <c r="V362" s="70">
        <f t="shared" si="277"/>
        <v>3376.19</v>
      </c>
      <c r="W362" s="40">
        <f t="shared" si="278"/>
        <v>6.1713280218261618E-3</v>
      </c>
      <c r="X362" s="70">
        <f t="shared" si="279"/>
        <v>1438</v>
      </c>
      <c r="Y362" s="70">
        <f t="shared" si="280"/>
        <v>1043</v>
      </c>
      <c r="Z362" s="71">
        <f t="shared" si="281"/>
        <v>6.1816213594243375E-3</v>
      </c>
      <c r="AA362" s="71">
        <f t="shared" si="282"/>
        <v>-2.7586957708184098E-3</v>
      </c>
      <c r="AB362" s="71">
        <f t="shared" si="283"/>
        <v>-1.1044957038720536E-3</v>
      </c>
      <c r="AC362" s="71">
        <f t="shared" si="284"/>
        <v>5.0668323179539568E-3</v>
      </c>
      <c r="AD362" s="71">
        <f t="shared" si="285"/>
        <v>4.7506167761975776E-3</v>
      </c>
      <c r="AE362" s="71">
        <f t="shared" si="286"/>
        <v>-1.4207112456284675E-3</v>
      </c>
      <c r="AF362" s="71">
        <f t="shared" si="287"/>
        <v>3.6461210723256064E-3</v>
      </c>
      <c r="AG362" s="71">
        <f t="shared" si="288"/>
        <v>8.8742530150702395E-4</v>
      </c>
      <c r="AH362" s="71">
        <f t="shared" si="289"/>
        <v>-3.757001897547092E-4</v>
      </c>
      <c r="AI362" s="71">
        <f t="shared" si="290"/>
        <v>7.3915514978925177E-4</v>
      </c>
      <c r="AJ362" s="71">
        <f t="shared" si="291"/>
        <v>3.6668924384957732E-4</v>
      </c>
      <c r="AK362" s="71">
        <f t="shared" si="292"/>
        <v>2.3954610563807762E-4</v>
      </c>
      <c r="AL362" s="71">
        <f t="shared" si="293"/>
        <v>3.0047904025273641E-3</v>
      </c>
      <c r="AM362" s="71">
        <f t="shared" si="294"/>
        <v>6.0439736314076243E-3</v>
      </c>
      <c r="AN362" s="71">
        <f t="shared" si="295"/>
        <v>3.8138092877673831E-4</v>
      </c>
      <c r="AO362" s="40">
        <f t="shared" si="296"/>
        <v>0.47244094488186966</v>
      </c>
      <c r="AP362" s="40">
        <f t="shared" si="297"/>
        <v>1.3917322834645742</v>
      </c>
      <c r="AQ362" s="71">
        <f t="shared" si="298"/>
        <v>-5.0854023442166755E-4</v>
      </c>
      <c r="AR362" s="71">
        <f t="shared" si="313"/>
        <v>3.0251940379109866E-3</v>
      </c>
      <c r="AS362" s="71">
        <f t="shared" si="302"/>
        <v>3.6461210723256064E-3</v>
      </c>
      <c r="AT362" s="28">
        <f t="shared" si="303"/>
        <v>0.55216535433072911</v>
      </c>
      <c r="AU362" s="28">
        <f t="shared" si="304"/>
        <v>0.81680508060576684</v>
      </c>
      <c r="AV362" s="40">
        <f t="shared" si="305"/>
        <v>0.82057416267942662</v>
      </c>
      <c r="AW362" s="71">
        <f t="shared" si="306"/>
        <v>3.6461210723256064E-3</v>
      </c>
      <c r="AX362" s="28">
        <f t="shared" si="307"/>
        <v>0.49043062200956722</v>
      </c>
      <c r="AY362" s="71">
        <f t="shared" si="308"/>
        <v>1.660257351266486E-3</v>
      </c>
      <c r="AZ362" s="71">
        <f t="shared" si="309"/>
        <v>4.9394779275355981E-3</v>
      </c>
      <c r="BA362" s="71">
        <f t="shared" si="300"/>
        <v>0.52859674560979308</v>
      </c>
      <c r="BB362" s="71">
        <f t="shared" si="311"/>
        <v>-1.6221293875468481E-4</v>
      </c>
      <c r="BC362" s="71">
        <f t="shared" si="301"/>
        <v>-6.9163541283413761E-3</v>
      </c>
      <c r="BD362" s="39">
        <f t="shared" si="310"/>
        <v>1</v>
      </c>
      <c r="BE362" s="70"/>
    </row>
    <row r="363" spans="1:58">
      <c r="A363" s="68">
        <v>43040</v>
      </c>
      <c r="B363" s="41">
        <f t="shared" si="312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70">
        <f t="shared" si="149"/>
        <v>3380.6401499999993</v>
      </c>
      <c r="T363" s="70" t="str">
        <f t="shared" si="275"/>
        <v>牛</v>
      </c>
      <c r="U363" s="70">
        <f t="shared" si="276"/>
        <v>3410.23</v>
      </c>
      <c r="V363" s="70">
        <f t="shared" si="277"/>
        <v>3388.87</v>
      </c>
      <c r="W363" s="40">
        <f t="shared" si="278"/>
        <v>6.2832052100961541E-3</v>
      </c>
      <c r="X363" s="70">
        <f t="shared" si="279"/>
        <v>1017</v>
      </c>
      <c r="Y363" s="70">
        <f t="shared" si="280"/>
        <v>1337</v>
      </c>
      <c r="Z363" s="71">
        <f t="shared" si="281"/>
        <v>6.2935332178340724E-3</v>
      </c>
      <c r="AA363" s="71">
        <f t="shared" si="282"/>
        <v>1.8269414987531144E-4</v>
      </c>
      <c r="AB363" s="71">
        <f t="shared" si="283"/>
        <v>-4.2079713700789601E-3</v>
      </c>
      <c r="AC363" s="71">
        <f t="shared" si="284"/>
        <v>2.0752338400172382E-3</v>
      </c>
      <c r="AD363" s="71">
        <f t="shared" si="285"/>
        <v>4.7823564624626044E-3</v>
      </c>
      <c r="AE363" s="71">
        <f t="shared" si="286"/>
        <v>-1.5008487476334794E-3</v>
      </c>
      <c r="AF363" s="71">
        <f t="shared" si="287"/>
        <v>5.7438509238364496E-4</v>
      </c>
      <c r="AG363" s="71">
        <f t="shared" si="288"/>
        <v>7.5707924225887379E-4</v>
      </c>
      <c r="AH363" s="71">
        <f t="shared" si="289"/>
        <v>-2.5931776000478178E-4</v>
      </c>
      <c r="AI363" s="71">
        <f t="shared" si="290"/>
        <v>7.7166179125935078E-4</v>
      </c>
      <c r="AJ363" s="71">
        <f t="shared" si="291"/>
        <v>8.1876688862839294E-4</v>
      </c>
      <c r="AK363" s="71">
        <f t="shared" si="292"/>
        <v>1.76628560827392E-3</v>
      </c>
      <c r="AL363" s="71">
        <f t="shared" si="293"/>
        <v>5.905569500152287E-3</v>
      </c>
      <c r="AM363" s="71">
        <f t="shared" si="294"/>
        <v>5.144804305529267E-3</v>
      </c>
      <c r="AN363" s="71">
        <f t="shared" si="295"/>
        <v>-5.9430119873913202E-4</v>
      </c>
      <c r="AO363" s="40">
        <f t="shared" si="296"/>
        <v>0.18974103585657168</v>
      </c>
      <c r="AP363" s="40">
        <f t="shared" si="297"/>
        <v>0.15886454183267262</v>
      </c>
      <c r="AQ363" s="71">
        <f t="shared" si="298"/>
        <v>-1.0158368350291858E-3</v>
      </c>
      <c r="AR363" s="71">
        <f t="shared" si="313"/>
        <v>-5.9759931715124741E-4</v>
      </c>
      <c r="AS363" s="71">
        <f t="shared" si="302"/>
        <v>5.7438509238364496E-4</v>
      </c>
      <c r="AT363" s="28">
        <f t="shared" si="303"/>
        <v>0.4885458167330668</v>
      </c>
      <c r="AU363" s="28">
        <f t="shared" si="304"/>
        <v>0.40274599542333844</v>
      </c>
      <c r="AV363" s="40">
        <f t="shared" si="305"/>
        <v>0.32958801498126972</v>
      </c>
      <c r="AW363" s="71">
        <f t="shared" si="306"/>
        <v>5.7438509238364496E-4</v>
      </c>
      <c r="AX363" s="28">
        <f t="shared" si="307"/>
        <v>-9.5037453183529394E-2</v>
      </c>
      <c r="AY363" s="71">
        <f t="shared" si="308"/>
        <v>2.8894986459635694E-3</v>
      </c>
      <c r="AZ363" s="71">
        <f t="shared" si="309"/>
        <v>2.0752338400172382E-3</v>
      </c>
      <c r="BA363" s="71">
        <f t="shared" si="300"/>
        <v>0.82057416267942662</v>
      </c>
      <c r="BB363" s="71">
        <f t="shared" si="311"/>
        <v>3.0251940379109866E-3</v>
      </c>
      <c r="BC363" s="71">
        <f t="shared" si="301"/>
        <v>3.6461210723256064E-3</v>
      </c>
      <c r="BD363" s="39">
        <f t="shared" si="310"/>
        <v>0</v>
      </c>
    </row>
    <row r="364" spans="1:58">
      <c r="A364" s="68">
        <v>43041</v>
      </c>
      <c r="B364" s="41">
        <f t="shared" si="312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70">
        <f t="shared" si="149"/>
        <v>3383.1624849999998</v>
      </c>
      <c r="T364" s="70" t="str">
        <f t="shared" si="275"/>
        <v>牛</v>
      </c>
      <c r="U364" s="70">
        <f t="shared" si="276"/>
        <v>3391.65</v>
      </c>
      <c r="V364" s="70">
        <f t="shared" si="277"/>
        <v>3372.4</v>
      </c>
      <c r="W364" s="40">
        <f t="shared" si="278"/>
        <v>5.6918715771777893E-3</v>
      </c>
      <c r="X364" s="70">
        <f t="shared" si="279"/>
        <v>930</v>
      </c>
      <c r="Y364" s="70">
        <f t="shared" si="280"/>
        <v>1348</v>
      </c>
      <c r="Z364" s="71">
        <f t="shared" si="281"/>
        <v>5.6757035661108898E-3</v>
      </c>
      <c r="AA364" s="71">
        <f t="shared" si="282"/>
        <v>-1.2552376875770829E-3</v>
      </c>
      <c r="AB364" s="71">
        <f t="shared" si="283"/>
        <v>-2.4620083993801183E-3</v>
      </c>
      <c r="AC364" s="71">
        <f t="shared" si="284"/>
        <v>3.2298631777975366E-3</v>
      </c>
      <c r="AD364" s="71">
        <f t="shared" si="285"/>
        <v>0</v>
      </c>
      <c r="AE364" s="71">
        <f t="shared" si="286"/>
        <v>-5.6918715771777173E-3</v>
      </c>
      <c r="AF364" s="71">
        <f t="shared" si="287"/>
        <v>-2.4620083993801183E-3</v>
      </c>
      <c r="AG364" s="71">
        <f t="shared" si="288"/>
        <v>-3.7172460869571646E-3</v>
      </c>
      <c r="AH364" s="71">
        <f t="shared" si="289"/>
        <v>-1.0974132242228005E-3</v>
      </c>
      <c r="AI364" s="71">
        <f t="shared" si="290"/>
        <v>-2.3171903010023279E-3</v>
      </c>
      <c r="AJ364" s="71">
        <f t="shared" si="291"/>
        <v>-1.8444608707014812E-3</v>
      </c>
      <c r="AK364" s="71">
        <f t="shared" si="292"/>
        <v>-4.1688947822725413E-3</v>
      </c>
      <c r="AL364" s="71">
        <f t="shared" si="293"/>
        <v>5.1523421404674969E-3</v>
      </c>
      <c r="AM364" s="71">
        <f t="shared" si="294"/>
        <v>3.4130988844474582E-3</v>
      </c>
      <c r="AN364" s="71">
        <f t="shared" si="295"/>
        <v>-3.8200773660041745E-4</v>
      </c>
      <c r="AO364" s="40">
        <f t="shared" si="296"/>
        <v>1</v>
      </c>
      <c r="AP364" s="40">
        <f t="shared" si="297"/>
        <v>1.2444061962134074</v>
      </c>
      <c r="AQ364" s="71">
        <f t="shared" si="298"/>
        <v>-5.5105887651201184E-4</v>
      </c>
      <c r="AR364" s="71">
        <f t="shared" si="313"/>
        <v>2.0888941194928835E-3</v>
      </c>
      <c r="AS364" s="71">
        <f t="shared" si="302"/>
        <v>-2.4620083993801183E-3</v>
      </c>
      <c r="AT364" s="28">
        <f t="shared" si="303"/>
        <v>0.19047619047619668</v>
      </c>
      <c r="AU364" s="28">
        <f t="shared" si="304"/>
        <v>0.94622723330443148</v>
      </c>
      <c r="AV364" s="40">
        <f t="shared" si="305"/>
        <v>0.56675324675323924</v>
      </c>
      <c r="AW364" s="71">
        <f t="shared" si="306"/>
        <v>-2.4620083993801183E-3</v>
      </c>
      <c r="AX364" s="28">
        <f t="shared" si="307"/>
        <v>0.36675324675324394</v>
      </c>
      <c r="AY364" s="71">
        <f t="shared" si="308"/>
        <v>9.8344735819498336E-4</v>
      </c>
      <c r="AZ364" s="71">
        <f t="shared" si="309"/>
        <v>3.2298631777975366E-3</v>
      </c>
      <c r="BA364" s="71">
        <f t="shared" si="300"/>
        <v>0.32958801498126972</v>
      </c>
      <c r="BB364" s="71">
        <f t="shared" si="311"/>
        <v>-5.9759931715124741E-4</v>
      </c>
      <c r="BC364" s="71">
        <f t="shared" si="301"/>
        <v>5.7438509238364496E-4</v>
      </c>
      <c r="BD364" s="39">
        <f t="shared" si="310"/>
        <v>1</v>
      </c>
    </row>
    <row r="365" spans="1:58">
      <c r="A365" s="68">
        <v>43042</v>
      </c>
      <c r="B365" s="41">
        <f t="shared" si="312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70">
        <f t="shared" si="149"/>
        <v>3385.3222099999998</v>
      </c>
      <c r="T365" s="70" t="str">
        <f t="shared" si="275"/>
        <v>牛</v>
      </c>
      <c r="U365" s="70">
        <f t="shared" si="276"/>
        <v>3380.09</v>
      </c>
      <c r="V365" s="70">
        <f t="shared" si="277"/>
        <v>3347.64</v>
      </c>
      <c r="W365" s="40">
        <f t="shared" si="278"/>
        <v>9.6467163952855452E-3</v>
      </c>
      <c r="X365" s="70">
        <f t="shared" si="279"/>
        <v>935</v>
      </c>
      <c r="Y365" s="70">
        <f t="shared" si="280"/>
        <v>1435</v>
      </c>
      <c r="Z365" s="71">
        <f t="shared" si="281"/>
        <v>9.6070437838430764E-3</v>
      </c>
      <c r="AA365" s="71">
        <f t="shared" si="282"/>
        <v>-1.6506340051043267E-3</v>
      </c>
      <c r="AB365" s="71">
        <f t="shared" si="283"/>
        <v>-2.4734047678692064E-3</v>
      </c>
      <c r="AC365" s="71">
        <f t="shared" si="284"/>
        <v>7.1733116274162109E-3</v>
      </c>
      <c r="AD365" s="71">
        <f t="shared" si="285"/>
        <v>6.9845012028745392E-4</v>
      </c>
      <c r="AE365" s="71">
        <f t="shared" si="286"/>
        <v>-8.9482662749979357E-3</v>
      </c>
      <c r="AF365" s="71">
        <f t="shared" si="287"/>
        <v>-1.7749546475817955E-3</v>
      </c>
      <c r="AG365" s="71">
        <f t="shared" si="288"/>
        <v>-3.4255886526861215E-3</v>
      </c>
      <c r="AH365" s="71">
        <f t="shared" si="289"/>
        <v>-4.8861310366365648E-4</v>
      </c>
      <c r="AI365" s="71">
        <f t="shared" si="290"/>
        <v>5.1796526647105714E-4</v>
      </c>
      <c r="AJ365" s="71">
        <f t="shared" si="291"/>
        <v>-1.9245545085843082E-4</v>
      </c>
      <c r="AK365" s="71">
        <f t="shared" si="292"/>
        <v>-5.5963011652015908E-3</v>
      </c>
      <c r="AL365" s="71">
        <f t="shared" si="293"/>
        <v>6.2977284727914811E-3</v>
      </c>
      <c r="AM365" s="71">
        <f t="shared" si="294"/>
        <v>7.5202532809448526E-3</v>
      </c>
      <c r="AN365" s="71">
        <f t="shared" si="295"/>
        <v>-8.0714220955186561E-4</v>
      </c>
      <c r="AO365" s="40">
        <f t="shared" si="296"/>
        <v>0.88878416588123943</v>
      </c>
      <c r="AP365" s="40">
        <f t="shared" si="297"/>
        <v>1.1517436380772743</v>
      </c>
      <c r="AQ365" s="71">
        <f t="shared" si="298"/>
        <v>1.0780291575830504E-3</v>
      </c>
      <c r="AR365" s="71">
        <f t="shared" si="313"/>
        <v>4.6284887271716103E-3</v>
      </c>
      <c r="AS365" s="71">
        <f t="shared" si="302"/>
        <v>-1.7749546475817955E-3</v>
      </c>
      <c r="AT365" s="28">
        <f t="shared" si="303"/>
        <v>4.7125353441178884E-4</v>
      </c>
      <c r="AU365" s="28">
        <f t="shared" si="304"/>
        <v>0.95370003957261285</v>
      </c>
      <c r="AV365" s="40">
        <f t="shared" si="305"/>
        <v>0.74268104776578447</v>
      </c>
      <c r="AW365" s="71">
        <f t="shared" si="306"/>
        <v>-1.7749546475817955E-3</v>
      </c>
      <c r="AX365" s="28">
        <f t="shared" si="307"/>
        <v>0.4798151001540702</v>
      </c>
      <c r="AY365" s="71">
        <f t="shared" si="308"/>
        <v>2.9771873024281878E-6</v>
      </c>
      <c r="AZ365" s="71">
        <f t="shared" si="309"/>
        <v>7.1733116274162109E-3</v>
      </c>
      <c r="BA365" s="71">
        <f t="shared" si="300"/>
        <v>0.56675324675323924</v>
      </c>
      <c r="BB365" s="71">
        <f t="shared" si="311"/>
        <v>2.0888941194928835E-3</v>
      </c>
      <c r="BC365" s="71">
        <f t="shared" si="301"/>
        <v>-2.4620083993801183E-3</v>
      </c>
      <c r="BD365" s="39">
        <f t="shared" si="310"/>
        <v>0</v>
      </c>
      <c r="BE365" s="70"/>
    </row>
    <row r="366" spans="1:58">
      <c r="A366" s="68">
        <v>43045</v>
      </c>
      <c r="B366" s="41">
        <f t="shared" si="312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70">
        <f t="shared" si="149"/>
        <v>3386.4622100000001</v>
      </c>
      <c r="T366" s="70" t="str">
        <f t="shared" si="275"/>
        <v>熊</v>
      </c>
      <c r="U366" s="70">
        <f t="shared" si="276"/>
        <v>3389.36</v>
      </c>
      <c r="V366" s="70">
        <f t="shared" si="277"/>
        <v>3356.64</v>
      </c>
      <c r="W366" s="40">
        <f t="shared" si="278"/>
        <v>9.7006393671766368E-3</v>
      </c>
      <c r="X366" s="70">
        <f t="shared" si="279"/>
        <v>1459</v>
      </c>
      <c r="Y366" s="70">
        <f t="shared" si="280"/>
        <v>1018</v>
      </c>
      <c r="Z366" s="71">
        <f t="shared" si="281"/>
        <v>9.7101208423352528E-3</v>
      </c>
      <c r="AA366" s="71">
        <f t="shared" si="282"/>
        <v>-6.1114722539685139E-4</v>
      </c>
      <c r="AB366" s="71">
        <f t="shared" si="283"/>
        <v>-3.5116038209451883E-4</v>
      </c>
      <c r="AC366" s="71">
        <f t="shared" si="284"/>
        <v>9.3494789850820034E-3</v>
      </c>
      <c r="AD366" s="71">
        <f t="shared" si="285"/>
        <v>5.8233286426077682E-3</v>
      </c>
      <c r="AE366" s="71">
        <f t="shared" si="286"/>
        <v>-3.8773107245688638E-3</v>
      </c>
      <c r="AF366" s="71">
        <f t="shared" si="287"/>
        <v>5.4721682605130958E-3</v>
      </c>
      <c r="AG366" s="71">
        <f t="shared" si="288"/>
        <v>4.8610210351161844E-3</v>
      </c>
      <c r="AH366" s="71">
        <f t="shared" si="289"/>
        <v>2.551845502571448E-4</v>
      </c>
      <c r="AI366" s="71">
        <f t="shared" si="290"/>
        <v>-4.6009015610178641E-4</v>
      </c>
      <c r="AJ366" s="71">
        <f t="shared" si="291"/>
        <v>4.4208075369340036E-4</v>
      </c>
      <c r="AK366" s="71">
        <f t="shared" si="292"/>
        <v>-9.2633285723306522E-4</v>
      </c>
      <c r="AL366" s="71">
        <f t="shared" si="293"/>
        <v>4.4380376074230638E-3</v>
      </c>
      <c r="AM366" s="71">
        <f t="shared" si="294"/>
        <v>6.1943525690022266E-3</v>
      </c>
      <c r="AN366" s="71">
        <f t="shared" si="295"/>
        <v>8.2246003308993141E-4</v>
      </c>
      <c r="AO366" s="40">
        <f t="shared" si="296"/>
        <v>0.87340924313460877</v>
      </c>
      <c r="AP366" s="40">
        <f t="shared" si="297"/>
        <v>1.0113864701942139</v>
      </c>
      <c r="AQ366" s="71">
        <f t="shared" si="298"/>
        <v>8.3364612250369486E-4</v>
      </c>
      <c r="AR366" s="71">
        <f t="shared" si="313"/>
        <v>5.5760410846563803E-3</v>
      </c>
      <c r="AS366" s="71">
        <f t="shared" si="302"/>
        <v>5.4721682605130958E-3</v>
      </c>
      <c r="AT366" s="28">
        <f t="shared" si="303"/>
        <v>0.66443402545210173</v>
      </c>
      <c r="AU366" s="28">
        <f t="shared" si="304"/>
        <v>0.94314381270902825</v>
      </c>
      <c r="AV366" s="40">
        <f t="shared" si="305"/>
        <v>0.96363080684596436</v>
      </c>
      <c r="AW366" s="71">
        <f t="shared" si="306"/>
        <v>5.4721682605130958E-3</v>
      </c>
      <c r="AX366" s="28">
        <f t="shared" si="307"/>
        <v>0.57579462102689483</v>
      </c>
      <c r="AY366" s="71">
        <f t="shared" si="308"/>
        <v>2.9509778673357289E-3</v>
      </c>
      <c r="AZ366" s="71">
        <f t="shared" si="309"/>
        <v>5.8431921869077684E-3</v>
      </c>
      <c r="BA366" s="71">
        <f t="shared" si="300"/>
        <v>0.74268104776578447</v>
      </c>
      <c r="BB366" s="71">
        <f t="shared" si="311"/>
        <v>4.6284887271716103E-3</v>
      </c>
      <c r="BC366" s="71">
        <f t="shared" si="301"/>
        <v>-1.7749546475817955E-3</v>
      </c>
      <c r="BD366" s="39">
        <f t="shared" si="310"/>
        <v>0</v>
      </c>
    </row>
    <row r="367" spans="1:58">
      <c r="A367" s="68">
        <v>43046</v>
      </c>
      <c r="B367" s="41">
        <f t="shared" si="312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70">
        <f t="shared" si="149"/>
        <v>3387.1270049999998</v>
      </c>
      <c r="T367" s="70" t="str">
        <f t="shared" ref="T367:T430" si="314">IF(AVERAGE(N366)&lt;S366,"熊",IF(AVERAGE(N366)&gt;S366,"牛",""))</f>
        <v>牛</v>
      </c>
      <c r="U367" s="70">
        <f t="shared" ref="U367:U430" si="315">MAX(H367,O367)</f>
        <v>3415.14</v>
      </c>
      <c r="V367" s="70">
        <f t="shared" ref="V367:V430" si="316">MIN(I367,P367)</f>
        <v>3387.96</v>
      </c>
      <c r="W367" s="40">
        <f t="shared" ref="W367:W430" si="317">LN(U367/V367)</f>
        <v>7.9905174454004257E-3</v>
      </c>
      <c r="X367" s="70">
        <f t="shared" ref="X367:X430" si="318">IF(U367=H367,J367,Q367)</f>
        <v>1459</v>
      </c>
      <c r="Y367" s="70">
        <f t="shared" ref="Y367:Y430" si="319">IF(V367=I367,K367,R367)</f>
        <v>931</v>
      </c>
      <c r="Z367" s="71">
        <f t="shared" ref="Z367:Z430" si="320">(U367-V367)/(C367)</f>
        <v>8.0189528156318947E-3</v>
      </c>
      <c r="AA367" s="71">
        <f t="shared" ref="AA367:AA430" si="321">LN(C367/N366)</f>
        <v>3.8361436014368528E-4</v>
      </c>
      <c r="AB367" s="71">
        <f t="shared" ref="AB367:AB430" si="322">LN(N367/U367)</f>
        <v>-4.5982331294275303E-4</v>
      </c>
      <c r="AC367" s="71">
        <f t="shared" ref="AC367:AC430" si="323">LN(N367/V367)</f>
        <v>7.5306941324576066E-3</v>
      </c>
      <c r="AD367" s="71">
        <f t="shared" ref="AD367:AD430" si="324">LN(U367/C367)</f>
        <v>7.5449208033149147E-3</v>
      </c>
      <c r="AE367" s="71">
        <f t="shared" ref="AE367:AE430" si="325">LN(V367/C367)</f>
        <v>-4.4559664208553994E-4</v>
      </c>
      <c r="AF367" s="71">
        <f t="shared" ref="AF367:AF430" si="326">LN(N367/C367)</f>
        <v>7.0850974903720852E-3</v>
      </c>
      <c r="AG367" s="71">
        <f t="shared" ref="AG367:AG430" si="327">LN(N367/N366)</f>
        <v>7.468711850515862E-3</v>
      </c>
      <c r="AH367" s="71">
        <f t="shared" ref="AH367:AH430" si="328">LN(D367/C367)</f>
        <v>-2.7146570994165844E-4</v>
      </c>
      <c r="AI367" s="71">
        <f t="shared" ref="AI367:AI430" si="329">LN(E367/C367)</f>
        <v>2.2485594975917675E-3</v>
      </c>
      <c r="AJ367" s="71">
        <f t="shared" ref="AJ367:AJ430" si="330">LN(F367/C367)</f>
        <v>2.6399932833250247E-3</v>
      </c>
      <c r="AK367" s="71">
        <f t="shared" ref="AK367:AK430" si="331">+LN(G367/C367)</f>
        <v>5.0881260056697009E-3</v>
      </c>
      <c r="AL367" s="71">
        <f t="shared" ref="AL367:AL430" si="332">LN(H367/I367)</f>
        <v>7.8089564301514168E-3</v>
      </c>
      <c r="AM367" s="71">
        <f t="shared" ref="AM367:AM430" si="333">LN(O367/P367)</f>
        <v>4.5754178685539033E-3</v>
      </c>
      <c r="AN367" s="71">
        <f t="shared" ref="AN367:AN430" si="334">LN(L367/G367)</f>
        <v>9.2420499282363871E-4</v>
      </c>
      <c r="AO367" s="40">
        <f t="shared" ref="AO367:AO430" si="335">(C367-I367)/(H367-I367)</f>
        <v>5.6852409638545431E-2</v>
      </c>
      <c r="AP367" s="40">
        <f t="shared" ref="AP367:AP430" si="336">(N366-I367)/(H367-I367)</f>
        <v>7.9066265060254819E-3</v>
      </c>
      <c r="AQ367" s="71">
        <f t="shared" ref="AQ367:AQ430" si="337">LN(M367/L367)</f>
        <v>-1.2706351509781926E-3</v>
      </c>
      <c r="AR367" s="71">
        <f t="shared" ref="AR367:AR383" si="338">LN(N367/L367)</f>
        <v>1.0727664918787974E-3</v>
      </c>
      <c r="AS367" s="71">
        <f t="shared" si="302"/>
        <v>7.0850974903720852E-3</v>
      </c>
      <c r="AT367" s="28">
        <f t="shared" si="303"/>
        <v>0.70783132530121318</v>
      </c>
      <c r="AU367" s="28">
        <f t="shared" si="304"/>
        <v>0.89929441949969591</v>
      </c>
      <c r="AV367" s="40">
        <f t="shared" si="305"/>
        <v>0.94223693892569105</v>
      </c>
      <c r="AW367" s="71">
        <f t="shared" si="306"/>
        <v>7.0850974903720852E-3</v>
      </c>
      <c r="AX367" s="28">
        <f t="shared" si="307"/>
        <v>0.13465783664460379</v>
      </c>
      <c r="AY367" s="71">
        <f t="shared" si="308"/>
        <v>5.5337226477551382E-3</v>
      </c>
      <c r="AZ367" s="71">
        <f t="shared" si="309"/>
        <v>4.1155945556110938E-3</v>
      </c>
      <c r="BA367" s="71">
        <f t="shared" ref="BA367:BA430" si="339">AV366</f>
        <v>0.96363080684596436</v>
      </c>
      <c r="BB367" s="71">
        <f t="shared" si="311"/>
        <v>5.5760410846563803E-3</v>
      </c>
      <c r="BC367" s="71">
        <f t="shared" ref="BC367:BC430" si="340">AS366</f>
        <v>5.4721682605130958E-3</v>
      </c>
      <c r="BD367" s="39">
        <f t="shared" si="310"/>
        <v>0</v>
      </c>
    </row>
    <row r="368" spans="1:58">
      <c r="A368" s="68">
        <v>43047</v>
      </c>
      <c r="B368" s="41">
        <f t="shared" si="312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70">
        <f t="shared" si="149"/>
        <v>3388.6284999999998</v>
      </c>
      <c r="T368" s="70" t="str">
        <f t="shared" si="314"/>
        <v>牛</v>
      </c>
      <c r="U368" s="70">
        <f t="shared" si="315"/>
        <v>3434.27</v>
      </c>
      <c r="V368" s="70">
        <f t="shared" si="316"/>
        <v>3404.88</v>
      </c>
      <c r="W368" s="40">
        <f t="shared" si="317"/>
        <v>8.5946882043674792E-3</v>
      </c>
      <c r="X368" s="70">
        <f t="shared" si="318"/>
        <v>1301</v>
      </c>
      <c r="Y368" s="70">
        <f t="shared" si="319"/>
        <v>932</v>
      </c>
      <c r="Z368" s="71">
        <f t="shared" si="320"/>
        <v>8.6209425250942679E-3</v>
      </c>
      <c r="AA368" s="71">
        <f t="shared" si="321"/>
        <v>-1.2986044028115806E-3</v>
      </c>
      <c r="AB368" s="71">
        <f t="shared" si="322"/>
        <v>-5.4922010889403659E-3</v>
      </c>
      <c r="AC368" s="71">
        <f t="shared" si="323"/>
        <v>3.1024871154270283E-3</v>
      </c>
      <c r="AD368" s="71">
        <f t="shared" si="324"/>
        <v>7.3443248197547044E-3</v>
      </c>
      <c r="AE368" s="71">
        <f t="shared" si="325"/>
        <v>-1.2503633846127882E-3</v>
      </c>
      <c r="AF368" s="71">
        <f t="shared" si="326"/>
        <v>1.8521237308143758E-3</v>
      </c>
      <c r="AG368" s="71">
        <f t="shared" si="327"/>
        <v>5.5351932800277038E-4</v>
      </c>
      <c r="AH368" s="71">
        <f t="shared" si="328"/>
        <v>-1.0653519530216587E-3</v>
      </c>
      <c r="AI368" s="71">
        <f t="shared" si="329"/>
        <v>3.2265681490637953E-5</v>
      </c>
      <c r="AJ368" s="71">
        <f t="shared" si="330"/>
        <v>-3.4912257637417608E-4</v>
      </c>
      <c r="AK368" s="71">
        <f t="shared" si="331"/>
        <v>6.6831215514001948E-3</v>
      </c>
      <c r="AL368" s="71">
        <f t="shared" si="332"/>
        <v>8.2219048774443085E-3</v>
      </c>
      <c r="AM368" s="71">
        <f t="shared" si="333"/>
        <v>7.3971254533745446E-3</v>
      </c>
      <c r="AN368" s="71">
        <f t="shared" si="334"/>
        <v>3.8162880216594918E-4</v>
      </c>
      <c r="AO368" s="40">
        <f t="shared" si="335"/>
        <v>0.1515474919957244</v>
      </c>
      <c r="AP368" s="40">
        <f t="shared" si="336"/>
        <v>0.30914265385984191</v>
      </c>
      <c r="AQ368" s="71">
        <f t="shared" si="337"/>
        <v>-1.9066838816213709E-3</v>
      </c>
      <c r="AR368" s="71">
        <f t="shared" si="338"/>
        <v>-5.2126266227519921E-3</v>
      </c>
      <c r="AS368" s="71">
        <f t="shared" si="302"/>
        <v>1.8521237308143758E-3</v>
      </c>
      <c r="AT368" s="28">
        <f t="shared" si="303"/>
        <v>0.96478121664888672</v>
      </c>
      <c r="AU368" s="28">
        <f t="shared" si="304"/>
        <v>0.25681548794942766</v>
      </c>
      <c r="AV368" s="40">
        <f t="shared" si="305"/>
        <v>0.3599863899285462</v>
      </c>
      <c r="AW368" s="71">
        <f t="shared" si="306"/>
        <v>1.8521237308143758E-3</v>
      </c>
      <c r="AX368" s="28">
        <f t="shared" si="307"/>
        <v>-0.60734943858455215</v>
      </c>
      <c r="AY368" s="71">
        <f t="shared" si="308"/>
        <v>7.9334849360132315E-3</v>
      </c>
      <c r="AZ368" s="71">
        <f t="shared" si="309"/>
        <v>1.9049243644340085E-3</v>
      </c>
      <c r="BA368" s="71">
        <f t="shared" si="339"/>
        <v>0.94223693892569105</v>
      </c>
      <c r="BB368" s="71">
        <f t="shared" si="311"/>
        <v>1.0727664918787974E-3</v>
      </c>
      <c r="BC368" s="71">
        <f t="shared" si="340"/>
        <v>7.0850974903720852E-3</v>
      </c>
      <c r="BD368" s="39">
        <f t="shared" si="310"/>
        <v>0</v>
      </c>
      <c r="BE368" t="s">
        <v>543</v>
      </c>
    </row>
    <row r="369" spans="1:57">
      <c r="A369" s="68">
        <v>43048</v>
      </c>
      <c r="B369" s="41">
        <f t="shared" si="312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70">
        <f t="shared" si="149"/>
        <v>3389.9875000000002</v>
      </c>
      <c r="T369" s="70" t="str">
        <f t="shared" si="314"/>
        <v>牛</v>
      </c>
      <c r="U369" s="70">
        <f t="shared" si="315"/>
        <v>3428.47</v>
      </c>
      <c r="V369" s="70">
        <f t="shared" si="316"/>
        <v>3408.62</v>
      </c>
      <c r="W369" s="40">
        <f t="shared" si="317"/>
        <v>5.8065802183297896E-3</v>
      </c>
      <c r="X369" s="70">
        <f t="shared" si="318"/>
        <v>1459</v>
      </c>
      <c r="Y369" s="70">
        <f t="shared" si="319"/>
        <v>1354</v>
      </c>
      <c r="Z369" s="71">
        <f t="shared" si="320"/>
        <v>5.8199708561660641E-3</v>
      </c>
      <c r="AA369" s="71">
        <f t="shared" si="321"/>
        <v>-1.4034308711395021E-3</v>
      </c>
      <c r="AB369" s="71">
        <f t="shared" si="322"/>
        <v>-1.9835887268845298E-4</v>
      </c>
      <c r="AC369" s="71">
        <f t="shared" si="323"/>
        <v>5.6082213456413715E-3</v>
      </c>
      <c r="AD369" s="71">
        <f t="shared" si="324"/>
        <v>5.2053445877131357E-3</v>
      </c>
      <c r="AE369" s="71">
        <f t="shared" si="325"/>
        <v>-6.0123563061664613E-4</v>
      </c>
      <c r="AF369" s="71">
        <f t="shared" si="326"/>
        <v>5.0069857150247064E-3</v>
      </c>
      <c r="AG369" s="71">
        <f t="shared" si="327"/>
        <v>3.6035548438853164E-3</v>
      </c>
      <c r="AH369" s="71">
        <f t="shared" si="328"/>
        <v>6.7705702614978211E-4</v>
      </c>
      <c r="AI369" s="71">
        <f t="shared" si="329"/>
        <v>1.1926024905160077E-3</v>
      </c>
      <c r="AJ369" s="71">
        <f t="shared" si="330"/>
        <v>5.7450208957798301E-4</v>
      </c>
      <c r="AK369" s="71">
        <f t="shared" si="331"/>
        <v>1.8132477472795282E-3</v>
      </c>
      <c r="AL369" s="71">
        <f t="shared" si="332"/>
        <v>3.0247197819458665E-3</v>
      </c>
      <c r="AM369" s="71">
        <f t="shared" si="333"/>
        <v>5.8065802183297896E-3</v>
      </c>
      <c r="AN369" s="71">
        <f t="shared" si="334"/>
        <v>-1.4633425377911472E-5</v>
      </c>
      <c r="AO369" s="40">
        <f t="shared" si="335"/>
        <v>6.1955469506280461E-2</v>
      </c>
      <c r="AP369" s="40">
        <f t="shared" si="336"/>
        <v>0.52565343659243702</v>
      </c>
      <c r="AQ369" s="71">
        <f t="shared" si="337"/>
        <v>-9.8385720925212722E-4</v>
      </c>
      <c r="AR369" s="71">
        <f t="shared" si="338"/>
        <v>3.208371393123115E-3</v>
      </c>
      <c r="AS369" s="71">
        <f t="shared" si="302"/>
        <v>5.0069857150247064E-3</v>
      </c>
      <c r="AT369" s="28">
        <f t="shared" si="303"/>
        <v>0.66118102613746133</v>
      </c>
      <c r="AU369" s="28">
        <f t="shared" si="304"/>
        <v>0.965743073047867</v>
      </c>
      <c r="AV369" s="40">
        <f t="shared" si="305"/>
        <v>0.965743073047867</v>
      </c>
      <c r="AW369" s="71">
        <f t="shared" si="306"/>
        <v>5.0069857150247064E-3</v>
      </c>
      <c r="AX369" s="28">
        <f t="shared" si="307"/>
        <v>0.55314861460957521</v>
      </c>
      <c r="AY369" s="71">
        <f t="shared" si="308"/>
        <v>2.0009117705843955E-3</v>
      </c>
      <c r="AZ369" s="71">
        <f t="shared" si="309"/>
        <v>5.6082213456413715E-3</v>
      </c>
      <c r="BA369" s="71">
        <f t="shared" si="339"/>
        <v>0.3599863899285462</v>
      </c>
      <c r="BB369" s="71">
        <f t="shared" si="311"/>
        <v>-5.2126266227519921E-3</v>
      </c>
      <c r="BC369" s="71">
        <f t="shared" si="340"/>
        <v>1.8521237308143758E-3</v>
      </c>
      <c r="BD369" s="39">
        <f t="shared" si="310"/>
        <v>1</v>
      </c>
      <c r="BE369" s="70"/>
    </row>
    <row r="370" spans="1:57">
      <c r="A370" s="68">
        <v>43049</v>
      </c>
      <c r="B370" s="41">
        <f t="shared" si="312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70">
        <f t="shared" si="149"/>
        <v>3392.0719999999992</v>
      </c>
      <c r="T370" s="70" t="str">
        <f t="shared" si="314"/>
        <v>牛</v>
      </c>
      <c r="U370" s="70">
        <f t="shared" si="315"/>
        <v>3438.51</v>
      </c>
      <c r="V370" s="70">
        <f t="shared" si="316"/>
        <v>3414.32</v>
      </c>
      <c r="W370" s="40">
        <f t="shared" si="317"/>
        <v>7.0598863456621166E-3</v>
      </c>
      <c r="X370" s="70">
        <f t="shared" si="318"/>
        <v>1444</v>
      </c>
      <c r="Y370" s="70">
        <f t="shared" si="319"/>
        <v>949</v>
      </c>
      <c r="Z370" s="71">
        <f t="shared" si="320"/>
        <v>7.0665287831782305E-3</v>
      </c>
      <c r="AA370" s="71">
        <f t="shared" si="321"/>
        <v>-1.3457950321747575E-3</v>
      </c>
      <c r="AB370" s="71">
        <f t="shared" si="322"/>
        <v>-1.6998540006884248E-3</v>
      </c>
      <c r="AC370" s="71">
        <f t="shared" si="323"/>
        <v>5.3600323449738158E-3</v>
      </c>
      <c r="AD370" s="71">
        <f t="shared" si="324"/>
        <v>4.4682944015588897E-3</v>
      </c>
      <c r="AE370" s="71">
        <f t="shared" si="325"/>
        <v>-2.5915919441033912E-3</v>
      </c>
      <c r="AF370" s="71">
        <f t="shared" si="326"/>
        <v>2.7684404008703144E-3</v>
      </c>
      <c r="AG370" s="71">
        <f t="shared" si="327"/>
        <v>1.4226453686955224E-3</v>
      </c>
      <c r="AH370" s="71">
        <f t="shared" si="328"/>
        <v>-5.1135127878214218E-4</v>
      </c>
      <c r="AI370" s="71">
        <f t="shared" si="329"/>
        <v>4.5561280709645069E-4</v>
      </c>
      <c r="AJ370" s="71">
        <f t="shared" si="330"/>
        <v>-1.5483878537993657E-4</v>
      </c>
      <c r="AK370" s="71">
        <f t="shared" si="331"/>
        <v>7.9426730100841305E-4</v>
      </c>
      <c r="AL370" s="71">
        <f t="shared" si="332"/>
        <v>3.7243990909822727E-3</v>
      </c>
      <c r="AM370" s="71">
        <f t="shared" si="333"/>
        <v>3.5601948803635594E-3</v>
      </c>
      <c r="AN370" s="71">
        <f t="shared" si="334"/>
        <v>5.6027968759326759E-4</v>
      </c>
      <c r="AO370" s="40">
        <f t="shared" si="335"/>
        <v>0.69544740973311026</v>
      </c>
      <c r="AP370" s="40">
        <f t="shared" si="336"/>
        <v>1.0572998430141312</v>
      </c>
      <c r="AQ370" s="71">
        <f t="shared" si="337"/>
        <v>6.9699318805989353E-4</v>
      </c>
      <c r="AR370" s="71">
        <f t="shared" si="338"/>
        <v>1.4138934122686147E-3</v>
      </c>
      <c r="AS370" s="71">
        <f t="shared" si="302"/>
        <v>2.7684404008703144E-3</v>
      </c>
      <c r="AT370" s="28">
        <f t="shared" si="303"/>
        <v>0.90894819466249022</v>
      </c>
      <c r="AU370" s="28">
        <f t="shared" si="304"/>
        <v>0.52209492635024357</v>
      </c>
      <c r="AV370" s="40">
        <f t="shared" si="305"/>
        <v>0.75857792476229302</v>
      </c>
      <c r="AW370" s="71">
        <f t="shared" si="306"/>
        <v>2.7684404008703144E-3</v>
      </c>
      <c r="AX370" s="28">
        <f t="shared" si="307"/>
        <v>0.20049607275733353</v>
      </c>
      <c r="AY370" s="71">
        <f t="shared" si="308"/>
        <v>3.3858592451118095E-3</v>
      </c>
      <c r="AZ370" s="71">
        <f t="shared" si="309"/>
        <v>1.8603408796750696E-3</v>
      </c>
      <c r="BA370" s="71">
        <f t="shared" si="339"/>
        <v>0.965743073047867</v>
      </c>
      <c r="BB370" s="71">
        <f t="shared" si="311"/>
        <v>3.208371393123115E-3</v>
      </c>
      <c r="BC370" s="71">
        <f t="shared" si="340"/>
        <v>5.0069857150247064E-3</v>
      </c>
      <c r="BD370" s="39">
        <f t="shared" si="310"/>
        <v>0</v>
      </c>
      <c r="BE370" t="s">
        <v>549</v>
      </c>
    </row>
    <row r="371" spans="1:57">
      <c r="A371" s="68">
        <v>43052</v>
      </c>
      <c r="B371" s="41">
        <f t="shared" si="312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70">
        <f t="shared" si="149"/>
        <v>3394.1794999999997</v>
      </c>
      <c r="T371" s="70" t="str">
        <f t="shared" si="314"/>
        <v>牛</v>
      </c>
      <c r="U371" s="70">
        <f t="shared" si="315"/>
        <v>3449.16</v>
      </c>
      <c r="V371" s="70">
        <f t="shared" si="316"/>
        <v>3435.18</v>
      </c>
      <c r="W371" s="40">
        <f t="shared" si="317"/>
        <v>4.0613970886410108E-3</v>
      </c>
      <c r="X371" s="70">
        <f t="shared" si="318"/>
        <v>1001</v>
      </c>
      <c r="Y371" s="70">
        <f t="shared" si="319"/>
        <v>930</v>
      </c>
      <c r="Z371" s="71">
        <f t="shared" si="320"/>
        <v>4.0696557385639237E-3</v>
      </c>
      <c r="AA371" s="71">
        <f t="shared" si="321"/>
        <v>7.3094203040316517E-4</v>
      </c>
      <c r="AB371" s="71">
        <f t="shared" si="322"/>
        <v>-3.8567549510323476E-4</v>
      </c>
      <c r="AC371" s="71">
        <f t="shared" si="323"/>
        <v>3.6757215935376954E-3</v>
      </c>
      <c r="AD371" s="71">
        <f t="shared" si="324"/>
        <v>4.0613970886410108E-3</v>
      </c>
      <c r="AE371" s="71">
        <f t="shared" si="325"/>
        <v>0</v>
      </c>
      <c r="AF371" s="71">
        <f t="shared" si="326"/>
        <v>3.6757215935376954E-3</v>
      </c>
      <c r="AG371" s="71">
        <f t="shared" si="327"/>
        <v>4.4066636239410636E-3</v>
      </c>
      <c r="AH371" s="71">
        <f t="shared" si="328"/>
        <v>1.4835373736087397E-3</v>
      </c>
      <c r="AI371" s="71">
        <f t="shared" si="329"/>
        <v>2.9213396141835692E-3</v>
      </c>
      <c r="AJ371" s="71">
        <f t="shared" si="330"/>
        <v>2.6252342681896464E-3</v>
      </c>
      <c r="AK371" s="71">
        <f t="shared" si="331"/>
        <v>2.0995764941389955E-3</v>
      </c>
      <c r="AL371" s="71">
        <f t="shared" si="332"/>
        <v>4.0613970886410108E-3</v>
      </c>
      <c r="AM371" s="71">
        <f t="shared" si="333"/>
        <v>2.0928434451052708E-3</v>
      </c>
      <c r="AN371" s="71">
        <f t="shared" si="334"/>
        <v>5.4888489171166775E-4</v>
      </c>
      <c r="AO371" s="40">
        <f t="shared" si="335"/>
        <v>0</v>
      </c>
      <c r="AP371" s="40">
        <f t="shared" si="336"/>
        <v>-0.17954220314733621</v>
      </c>
      <c r="AQ371" s="71">
        <f t="shared" si="337"/>
        <v>-5.8068805744199687E-5</v>
      </c>
      <c r="AR371" s="71">
        <f t="shared" si="338"/>
        <v>1.0272602076872959E-3</v>
      </c>
      <c r="AS371" s="71">
        <f t="shared" si="302"/>
        <v>3.6757215935376954E-3</v>
      </c>
      <c r="AT371" s="28">
        <f t="shared" si="303"/>
        <v>0.51645207439200613</v>
      </c>
      <c r="AU371" s="28">
        <f t="shared" si="304"/>
        <v>0.88210818307907013</v>
      </c>
      <c r="AV371" s="40">
        <f t="shared" si="305"/>
        <v>0.90486409155937586</v>
      </c>
      <c r="AW371" s="71">
        <f t="shared" si="306"/>
        <v>3.6757215935376954E-3</v>
      </c>
      <c r="AX371" s="28">
        <f t="shared" si="307"/>
        <v>0.25321888412016874</v>
      </c>
      <c r="AY371" s="71">
        <f t="shared" si="308"/>
        <v>2.0995764941389955E-3</v>
      </c>
      <c r="AZ371" s="71">
        <f t="shared" si="309"/>
        <v>1.8463419525230191E-3</v>
      </c>
      <c r="BA371" s="71">
        <f t="shared" si="339"/>
        <v>0.75857792476229302</v>
      </c>
      <c r="BB371" s="71">
        <f t="shared" si="311"/>
        <v>1.4138934122686147E-3</v>
      </c>
      <c r="BC371" s="71">
        <f t="shared" si="340"/>
        <v>2.7684404008703144E-3</v>
      </c>
      <c r="BD371" s="39">
        <f t="shared" si="310"/>
        <v>0</v>
      </c>
    </row>
    <row r="372" spans="1:57">
      <c r="A372" s="68">
        <v>43053</v>
      </c>
      <c r="B372" s="41">
        <f t="shared" si="312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70">
        <f t="shared" si="149"/>
        <v>3397.6475</v>
      </c>
      <c r="T372" s="70" t="str">
        <f t="shared" si="314"/>
        <v>牛</v>
      </c>
      <c r="U372" s="70">
        <f t="shared" si="315"/>
        <v>3450.33</v>
      </c>
      <c r="V372" s="70">
        <f t="shared" si="316"/>
        <v>3419.79</v>
      </c>
      <c r="W372" s="40">
        <f t="shared" si="317"/>
        <v>8.8907329623347346E-3</v>
      </c>
      <c r="X372" s="70">
        <f t="shared" si="318"/>
        <v>939</v>
      </c>
      <c r="Y372" s="70">
        <f t="shared" si="319"/>
        <v>1414</v>
      </c>
      <c r="Z372" s="71">
        <f t="shared" si="320"/>
        <v>8.8610606579351946E-3</v>
      </c>
      <c r="AA372" s="71">
        <f t="shared" si="321"/>
        <v>-3.742183883528296E-4</v>
      </c>
      <c r="AB372" s="71">
        <f t="shared" si="322"/>
        <v>-6.0437372457830983E-3</v>
      </c>
      <c r="AC372" s="71">
        <f t="shared" si="323"/>
        <v>2.8469957165516671E-3</v>
      </c>
      <c r="AD372" s="71">
        <f t="shared" si="324"/>
        <v>1.0990493895051264E-3</v>
      </c>
      <c r="AE372" s="71">
        <f t="shared" si="325"/>
        <v>-7.7916835728296151E-3</v>
      </c>
      <c r="AF372" s="71">
        <f t="shared" si="326"/>
        <v>-4.9446878562780577E-3</v>
      </c>
      <c r="AG372" s="71">
        <f t="shared" si="327"/>
        <v>-5.3189062446308824E-3</v>
      </c>
      <c r="AH372" s="71">
        <f t="shared" si="328"/>
        <v>-8.272583535047901E-4</v>
      </c>
      <c r="AI372" s="71">
        <f t="shared" si="329"/>
        <v>-2.3794807620992301E-4</v>
      </c>
      <c r="AJ372" s="71">
        <f t="shared" si="330"/>
        <v>7.1930346684798217E-4</v>
      </c>
      <c r="AK372" s="71">
        <f t="shared" si="331"/>
        <v>-4.3587751055337801E-3</v>
      </c>
      <c r="AL372" s="71">
        <f t="shared" si="332"/>
        <v>6.14288082034007E-3</v>
      </c>
      <c r="AM372" s="71">
        <f t="shared" si="333"/>
        <v>7.0544408850150495E-3</v>
      </c>
      <c r="AN372" s="71">
        <f t="shared" si="334"/>
        <v>6.5255328344610301E-4</v>
      </c>
      <c r="AO372" s="40">
        <f t="shared" si="335"/>
        <v>0.82063416942735712</v>
      </c>
      <c r="AP372" s="40">
        <f t="shared" si="336"/>
        <v>0.88168480832939011</v>
      </c>
      <c r="AQ372" s="71">
        <f t="shared" si="337"/>
        <v>7.3652390263632798E-4</v>
      </c>
      <c r="AR372" s="71">
        <f t="shared" si="338"/>
        <v>-1.2384660341904362E-3</v>
      </c>
      <c r="AS372" s="71">
        <f t="shared" si="302"/>
        <v>-4.9446878562780577E-3</v>
      </c>
      <c r="AT372" s="28">
        <f t="shared" si="303"/>
        <v>0.11121628017039052</v>
      </c>
      <c r="AU372" s="28">
        <f t="shared" si="304"/>
        <v>0.4027261462205694</v>
      </c>
      <c r="AV372" s="40">
        <f t="shared" si="305"/>
        <v>0.31925343811394929</v>
      </c>
      <c r="AW372" s="71">
        <f t="shared" si="306"/>
        <v>-4.9446878562780577E-3</v>
      </c>
      <c r="AX372" s="28">
        <f t="shared" si="307"/>
        <v>-0.13916175507531123</v>
      </c>
      <c r="AY372" s="71">
        <f t="shared" si="308"/>
        <v>6.8505632530127568E-4</v>
      </c>
      <c r="AZ372" s="71">
        <f t="shared" si="309"/>
        <v>2.8469957165516671E-3</v>
      </c>
      <c r="BA372" s="71">
        <f t="shared" si="339"/>
        <v>0.90486409155937586</v>
      </c>
      <c r="BB372" s="71">
        <f t="shared" si="311"/>
        <v>1.0272602076872959E-3</v>
      </c>
      <c r="BC372" s="71">
        <f t="shared" si="340"/>
        <v>3.6757215935376954E-3</v>
      </c>
      <c r="BD372" s="39">
        <f t="shared" si="310"/>
        <v>0</v>
      </c>
    </row>
    <row r="373" spans="1:57">
      <c r="A373" s="68">
        <v>43054</v>
      </c>
      <c r="B373" s="41">
        <f t="shared" si="312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70">
        <f t="shared" si="149"/>
        <v>3400.5225</v>
      </c>
      <c r="T373" s="70" t="str">
        <f t="shared" si="314"/>
        <v>牛</v>
      </c>
      <c r="U373" s="70">
        <f t="shared" si="315"/>
        <v>3423.75</v>
      </c>
      <c r="V373" s="70">
        <f t="shared" si="316"/>
        <v>3396.38</v>
      </c>
      <c r="W373" s="40">
        <f t="shared" si="317"/>
        <v>8.02628305733398E-3</v>
      </c>
      <c r="X373" s="70">
        <f t="shared" si="318"/>
        <v>949</v>
      </c>
      <c r="Y373" s="70">
        <f t="shared" si="319"/>
        <v>1324</v>
      </c>
      <c r="Z373" s="71">
        <f t="shared" si="320"/>
        <v>8.0118025531217031E-3</v>
      </c>
      <c r="AA373" s="71">
        <f t="shared" si="321"/>
        <v>-3.8943919503968763E-3</v>
      </c>
      <c r="AB373" s="71">
        <f t="shared" si="322"/>
        <v>-6.2201080380827013E-3</v>
      </c>
      <c r="AC373" s="71">
        <f t="shared" si="323"/>
        <v>1.8061750192511635E-3</v>
      </c>
      <c r="AD373" s="71">
        <f t="shared" si="324"/>
        <v>2.2046921485268382E-3</v>
      </c>
      <c r="AE373" s="71">
        <f t="shared" si="325"/>
        <v>-5.8215909088070077E-3</v>
      </c>
      <c r="AF373" s="71">
        <f t="shared" si="326"/>
        <v>-4.0154158895557941E-3</v>
      </c>
      <c r="AG373" s="71">
        <f t="shared" si="327"/>
        <v>-7.9098078399526262E-3</v>
      </c>
      <c r="AH373" s="71">
        <f t="shared" si="328"/>
        <v>-1.3298419623879261E-3</v>
      </c>
      <c r="AI373" s="71">
        <f t="shared" si="329"/>
        <v>-1.4637173763525847E-4</v>
      </c>
      <c r="AJ373" s="71">
        <f t="shared" si="330"/>
        <v>-3.2204610807490237E-4</v>
      </c>
      <c r="AK373" s="71">
        <f t="shared" si="331"/>
        <v>-3.3367376700823245E-3</v>
      </c>
      <c r="AL373" s="71">
        <f t="shared" si="332"/>
        <v>6.6963391191028456E-3</v>
      </c>
      <c r="AM373" s="71">
        <f t="shared" si="333"/>
        <v>4.4213996916524544E-3</v>
      </c>
      <c r="AN373" s="71">
        <f t="shared" si="334"/>
        <v>-2.2323723454775987E-4</v>
      </c>
      <c r="AO373" s="40">
        <f t="shared" si="335"/>
        <v>0.67002188183807465</v>
      </c>
      <c r="AP373" s="40">
        <f t="shared" si="336"/>
        <v>1.2533916849015312</v>
      </c>
      <c r="AQ373" s="71">
        <f t="shared" si="337"/>
        <v>-1.0639987365795159E-3</v>
      </c>
      <c r="AR373" s="71">
        <f t="shared" si="338"/>
        <v>-4.5544098492572062E-4</v>
      </c>
      <c r="AS373" s="71">
        <f t="shared" si="302"/>
        <v>-4.0154158895557941E-3</v>
      </c>
      <c r="AT373" s="28">
        <f t="shared" si="303"/>
        <v>0.17199124726476375</v>
      </c>
      <c r="AU373" s="28">
        <f t="shared" si="304"/>
        <v>0.40797342192690922</v>
      </c>
      <c r="AV373" s="40">
        <f t="shared" si="305"/>
        <v>0.224333211545484</v>
      </c>
      <c r="AW373" s="71">
        <f t="shared" si="306"/>
        <v>-4.0154158895557941E-3</v>
      </c>
      <c r="AX373" s="28">
        <f t="shared" si="307"/>
        <v>-5.6631348191457362E-2</v>
      </c>
      <c r="AY373" s="71">
        <f t="shared" si="308"/>
        <v>1.1549093004936176E-3</v>
      </c>
      <c r="AZ373" s="71">
        <f t="shared" si="309"/>
        <v>1.8061750192511635E-3</v>
      </c>
      <c r="BA373" s="71">
        <f t="shared" si="339"/>
        <v>0.31925343811394929</v>
      </c>
      <c r="BB373" s="71">
        <f t="shared" si="311"/>
        <v>-1.2384660341904362E-3</v>
      </c>
      <c r="BC373" s="71">
        <f t="shared" si="340"/>
        <v>-4.9446878562780577E-3</v>
      </c>
      <c r="BD373" s="39">
        <f t="shared" si="310"/>
        <v>1</v>
      </c>
      <c r="BE373" t="s">
        <v>559</v>
      </c>
    </row>
    <row r="374" spans="1:57">
      <c r="A374" s="68">
        <v>43055</v>
      </c>
      <c r="B374" s="41">
        <f t="shared" si="312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70">
        <f t="shared" si="149"/>
        <v>3401.5589999999997</v>
      </c>
      <c r="T374" s="70" t="str">
        <f t="shared" si="314"/>
        <v>牛</v>
      </c>
      <c r="U374" s="70">
        <f t="shared" si="315"/>
        <v>3409.42</v>
      </c>
      <c r="V374" s="70">
        <f t="shared" si="316"/>
        <v>3390.69</v>
      </c>
      <c r="W374" s="40">
        <f t="shared" si="317"/>
        <v>5.5087483483371533E-3</v>
      </c>
      <c r="X374" s="70">
        <f t="shared" si="318"/>
        <v>1408</v>
      </c>
      <c r="Y374" s="70">
        <f t="shared" si="319"/>
        <v>951</v>
      </c>
      <c r="Z374" s="71">
        <f t="shared" si="320"/>
        <v>5.5198795233983413E-3</v>
      </c>
      <c r="AA374" s="71">
        <f t="shared" si="321"/>
        <v>-2.7458516805799246E-3</v>
      </c>
      <c r="AB374" s="71">
        <f t="shared" si="322"/>
        <v>-2.9873697986271814E-3</v>
      </c>
      <c r="AC374" s="71">
        <f t="shared" si="323"/>
        <v>2.5213785497099615E-3</v>
      </c>
      <c r="AD374" s="71">
        <f t="shared" si="324"/>
        <v>4.7717069757973098E-3</v>
      </c>
      <c r="AE374" s="71">
        <f t="shared" si="325"/>
        <v>-7.3704137253984231E-4</v>
      </c>
      <c r="AF374" s="71">
        <f t="shared" si="326"/>
        <v>1.7843371771701284E-3</v>
      </c>
      <c r="AG374" s="71">
        <f t="shared" si="327"/>
        <v>-9.615145034098055E-4</v>
      </c>
      <c r="AH374" s="71">
        <f t="shared" si="328"/>
        <v>1.4734310932401447E-4</v>
      </c>
      <c r="AI374" s="71">
        <f t="shared" si="329"/>
        <v>1.0015052871188445E-3</v>
      </c>
      <c r="AJ374" s="71">
        <f t="shared" si="330"/>
        <v>1.7975568010045726E-4</v>
      </c>
      <c r="AK374" s="71">
        <f t="shared" si="331"/>
        <v>1.7813953474403075E-3</v>
      </c>
      <c r="AL374" s="71">
        <f t="shared" si="332"/>
        <v>4.6959632236266728E-3</v>
      </c>
      <c r="AM374" s="71">
        <f t="shared" si="333"/>
        <v>5.3023220005248275E-3</v>
      </c>
      <c r="AN374" s="71">
        <f t="shared" si="334"/>
        <v>1.5884642231855329E-4</v>
      </c>
      <c r="AO374" s="40">
        <f t="shared" si="335"/>
        <v>0.15664160401002469</v>
      </c>
      <c r="AP374" s="40">
        <f t="shared" si="336"/>
        <v>0.74122807017543235</v>
      </c>
      <c r="AQ374" s="71">
        <f t="shared" si="337"/>
        <v>-9.2401594469225274E-4</v>
      </c>
      <c r="AR374" s="71">
        <f t="shared" si="338"/>
        <v>-1.5590459258861406E-4</v>
      </c>
      <c r="AS374" s="71">
        <f t="shared" si="302"/>
        <v>1.7843371771701284E-3</v>
      </c>
      <c r="AT374" s="28">
        <f t="shared" si="303"/>
        <v>0.53571428571426738</v>
      </c>
      <c r="AU374" s="28">
        <f t="shared" si="304"/>
        <v>0.43594009983361287</v>
      </c>
      <c r="AV374" s="40">
        <f t="shared" si="305"/>
        <v>0.45702082221035434</v>
      </c>
      <c r="AW374" s="71">
        <f t="shared" si="306"/>
        <v>1.7843371771701284E-3</v>
      </c>
      <c r="AX374" s="28">
        <f t="shared" si="307"/>
        <v>-2.8296849973315514E-2</v>
      </c>
      <c r="AY374" s="71">
        <f t="shared" si="308"/>
        <v>2.5184367199801122E-3</v>
      </c>
      <c r="AZ374" s="71">
        <f t="shared" si="309"/>
        <v>2.3149522018977037E-3</v>
      </c>
      <c r="BA374" s="71">
        <f t="shared" si="339"/>
        <v>0.224333211545484</v>
      </c>
      <c r="BB374" s="71">
        <f t="shared" si="311"/>
        <v>-4.5544098492572062E-4</v>
      </c>
      <c r="BC374" s="71">
        <f t="shared" si="340"/>
        <v>-4.0154158895557941E-3</v>
      </c>
      <c r="BD374" s="39">
        <f t="shared" si="310"/>
        <v>1</v>
      </c>
    </row>
    <row r="375" spans="1:57">
      <c r="A375" s="68">
        <v>43056</v>
      </c>
      <c r="B375" s="41">
        <f t="shared" si="312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70">
        <f t="shared" si="149"/>
        <v>3403.0129999999999</v>
      </c>
      <c r="T375" s="70" t="str">
        <f t="shared" si="314"/>
        <v>熊</v>
      </c>
      <c r="U375" s="70">
        <f t="shared" si="315"/>
        <v>3403.28</v>
      </c>
      <c r="V375" s="70">
        <f t="shared" si="316"/>
        <v>3373.29</v>
      </c>
      <c r="W375" s="40">
        <f t="shared" si="317"/>
        <v>8.8511432159040695E-3</v>
      </c>
      <c r="X375" s="70">
        <f t="shared" si="318"/>
        <v>941</v>
      </c>
      <c r="Y375" s="70">
        <f t="shared" si="319"/>
        <v>1311</v>
      </c>
      <c r="Z375" s="71">
        <f t="shared" si="320"/>
        <v>8.8396194159190492E-3</v>
      </c>
      <c r="AA375" s="71">
        <f t="shared" si="321"/>
        <v>-1.9346495176541841E-3</v>
      </c>
      <c r="AB375" s="71">
        <f t="shared" si="322"/>
        <v>-6.006342675642316E-3</v>
      </c>
      <c r="AC375" s="71">
        <f t="shared" si="323"/>
        <v>2.8448005402618172E-3</v>
      </c>
      <c r="AD375" s="71">
        <f t="shared" si="324"/>
        <v>3.1195029387988526E-3</v>
      </c>
      <c r="AE375" s="71">
        <f t="shared" si="325"/>
        <v>-5.7316402771053288E-3</v>
      </c>
      <c r="AF375" s="71">
        <f t="shared" si="326"/>
        <v>-2.8868397368436312E-3</v>
      </c>
      <c r="AG375" s="71">
        <f t="shared" si="327"/>
        <v>-4.8214892544978837E-3</v>
      </c>
      <c r="AH375" s="71">
        <f t="shared" si="328"/>
        <v>1.390263667069652E-3</v>
      </c>
      <c r="AI375" s="71">
        <f t="shared" si="329"/>
        <v>2.7903544898778918E-3</v>
      </c>
      <c r="AJ375" s="71">
        <f t="shared" si="330"/>
        <v>2.8902860074800306E-3</v>
      </c>
      <c r="AK375" s="71">
        <f t="shared" si="331"/>
        <v>-4.0314834768829817E-3</v>
      </c>
      <c r="AL375" s="71">
        <f t="shared" si="332"/>
        <v>8.8007485814396574E-3</v>
      </c>
      <c r="AM375" s="71">
        <f t="shared" si="333"/>
        <v>4.4545479803578692E-3</v>
      </c>
      <c r="AN375" s="71">
        <f t="shared" si="334"/>
        <v>7.1592552699337013E-4</v>
      </c>
      <c r="AO375" s="40">
        <f t="shared" si="335"/>
        <v>0.64453386988597228</v>
      </c>
      <c r="AP375" s="40">
        <f t="shared" si="336"/>
        <v>0.86485580147551377</v>
      </c>
      <c r="AQ375" s="71">
        <f t="shared" si="337"/>
        <v>-2.1196797629417993E-3</v>
      </c>
      <c r="AR375" s="71">
        <f t="shared" si="338"/>
        <v>4.287182130460982E-4</v>
      </c>
      <c r="AS375" s="71">
        <f t="shared" si="302"/>
        <v>-2.8868397368436312E-3</v>
      </c>
      <c r="AT375" s="28">
        <f t="shared" si="303"/>
        <v>0.18678739101274758</v>
      </c>
      <c r="AU375" s="28">
        <f t="shared" si="304"/>
        <v>0.638114209827368</v>
      </c>
      <c r="AV375" s="40">
        <f t="shared" si="305"/>
        <v>0.32044014671557358</v>
      </c>
      <c r="AW375" s="71">
        <f t="shared" si="306"/>
        <v>-2.8868397368436312E-3</v>
      </c>
      <c r="AX375" s="28">
        <f t="shared" si="307"/>
        <v>4.8349449816614251E-2</v>
      </c>
      <c r="AY375" s="71">
        <f t="shared" si="308"/>
        <v>1.6497621657579128E-3</v>
      </c>
      <c r="AZ375" s="71">
        <f t="shared" si="309"/>
        <v>2.8448005402618172E-3</v>
      </c>
      <c r="BA375" s="71">
        <f t="shared" si="339"/>
        <v>0.45702082221035434</v>
      </c>
      <c r="BB375" s="71">
        <f t="shared" si="311"/>
        <v>-1.5590459258861406E-4</v>
      </c>
      <c r="BC375" s="71">
        <f t="shared" si="340"/>
        <v>1.7843371771701284E-3</v>
      </c>
      <c r="BD375" s="39">
        <f t="shared" si="310"/>
        <v>1</v>
      </c>
    </row>
    <row r="376" spans="1:57">
      <c r="A376" s="68">
        <v>43059</v>
      </c>
      <c r="B376" s="41">
        <f t="shared" si="312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70">
        <f t="shared" si="149"/>
        <v>3403.2259999999997</v>
      </c>
      <c r="T376" s="70" t="str">
        <f t="shared" si="314"/>
        <v>熊</v>
      </c>
      <c r="U376" s="70">
        <f t="shared" si="315"/>
        <v>3393.03</v>
      </c>
      <c r="V376" s="70">
        <f t="shared" si="316"/>
        <v>3337.11</v>
      </c>
      <c r="W376" s="40">
        <f t="shared" si="317"/>
        <v>1.6618164530153849E-2</v>
      </c>
      <c r="X376" s="70">
        <f t="shared" si="318"/>
        <v>1459</v>
      </c>
      <c r="Y376" s="70">
        <f t="shared" si="319"/>
        <v>1030</v>
      </c>
      <c r="Z376" s="71">
        <f t="shared" si="320"/>
        <v>1.6636172966218953E-2</v>
      </c>
      <c r="AA376" s="71">
        <f t="shared" si="321"/>
        <v>-6.3906508040282731E-3</v>
      </c>
      <c r="AB376" s="71">
        <f t="shared" si="322"/>
        <v>-1.8863976051536552E-4</v>
      </c>
      <c r="AC376" s="71">
        <f t="shared" si="323"/>
        <v>1.642952476963852E-2</v>
      </c>
      <c r="AD376" s="71">
        <f t="shared" si="324"/>
        <v>9.3806485008527622E-3</v>
      </c>
      <c r="AE376" s="71">
        <f t="shared" si="325"/>
        <v>-7.2375160293012249E-3</v>
      </c>
      <c r="AF376" s="71">
        <f t="shared" si="326"/>
        <v>9.1920087403372149E-3</v>
      </c>
      <c r="AG376" s="71">
        <f t="shared" si="327"/>
        <v>2.8013579363090511E-3</v>
      </c>
      <c r="AH376" s="71">
        <f t="shared" si="328"/>
        <v>-7.6784346909289304E-4</v>
      </c>
      <c r="AI376" s="71">
        <f t="shared" si="329"/>
        <v>-8.5716586942388923E-4</v>
      </c>
      <c r="AJ376" s="71">
        <f t="shared" si="330"/>
        <v>-6.311993559752321E-3</v>
      </c>
      <c r="AK376" s="71">
        <f t="shared" si="331"/>
        <v>-2.0906304519811019E-3</v>
      </c>
      <c r="AL376" s="71">
        <f t="shared" si="332"/>
        <v>8.0880028801785311E-3</v>
      </c>
      <c r="AM376" s="71">
        <f t="shared" si="333"/>
        <v>1.3422900850326209E-2</v>
      </c>
      <c r="AN376" s="71">
        <f t="shared" si="334"/>
        <v>3.7258324313158876E-4</v>
      </c>
      <c r="AO376" s="40">
        <f t="shared" si="335"/>
        <v>0.89446494464944148</v>
      </c>
      <c r="AP376" s="40">
        <f t="shared" si="336"/>
        <v>1.6896678966789711</v>
      </c>
      <c r="AQ376" s="71">
        <f t="shared" si="337"/>
        <v>-5.2761876744718728E-4</v>
      </c>
      <c r="AR376" s="71">
        <f t="shared" si="338"/>
        <v>1.0910055949186761E-2</v>
      </c>
      <c r="AS376" s="71">
        <f t="shared" si="302"/>
        <v>9.1920087403372149E-3</v>
      </c>
      <c r="AT376" s="28">
        <f t="shared" si="303"/>
        <v>0.63542435424353716</v>
      </c>
      <c r="AU376" s="28">
        <f t="shared" si="304"/>
        <v>0.98585322723253044</v>
      </c>
      <c r="AV376" s="40">
        <f t="shared" si="305"/>
        <v>0.98855507868382819</v>
      </c>
      <c r="AW376" s="71">
        <f t="shared" si="306"/>
        <v>9.1920087403372149E-3</v>
      </c>
      <c r="AX376" s="28">
        <f t="shared" si="307"/>
        <v>0.65826180257510547</v>
      </c>
      <c r="AY376" s="71">
        <f t="shared" si="308"/>
        <v>5.1468855773202926E-3</v>
      </c>
      <c r="AZ376" s="71">
        <f t="shared" si="309"/>
        <v>1.3234261089810927E-2</v>
      </c>
      <c r="BA376" s="71">
        <f t="shared" si="339"/>
        <v>0.32044014671557358</v>
      </c>
      <c r="BB376" s="71">
        <f t="shared" si="311"/>
        <v>4.287182130460982E-4</v>
      </c>
      <c r="BC376" s="71">
        <f t="shared" si="340"/>
        <v>-2.8868397368436312E-3</v>
      </c>
      <c r="BD376" s="39">
        <f t="shared" si="310"/>
        <v>0</v>
      </c>
    </row>
    <row r="377" spans="1:57">
      <c r="A377" s="68">
        <v>43060</v>
      </c>
      <c r="B377" s="41">
        <f t="shared" si="312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70">
        <f t="shared" si="149"/>
        <v>3403.8110000000001</v>
      </c>
      <c r="T377" s="70" t="str">
        <f t="shared" si="314"/>
        <v>熊</v>
      </c>
      <c r="U377" s="70">
        <f t="shared" si="315"/>
        <v>3419.31</v>
      </c>
      <c r="V377" s="70">
        <f t="shared" si="316"/>
        <v>3377.85</v>
      </c>
      <c r="W377" s="40">
        <f t="shared" si="317"/>
        <v>1.2199363907073666E-2</v>
      </c>
      <c r="X377" s="70">
        <f t="shared" si="318"/>
        <v>1332</v>
      </c>
      <c r="Y377" s="70">
        <f t="shared" si="319"/>
        <v>931</v>
      </c>
      <c r="Z377" s="71">
        <f t="shared" si="320"/>
        <v>1.2257713549119561E-2</v>
      </c>
      <c r="AA377" s="71">
        <f t="shared" si="321"/>
        <v>-2.9609970340367811E-3</v>
      </c>
      <c r="AB377" s="71">
        <f t="shared" si="322"/>
        <v>-2.5828003464464155E-3</v>
      </c>
      <c r="AC377" s="71">
        <f t="shared" si="323"/>
        <v>9.61656356062714E-3</v>
      </c>
      <c r="AD377" s="71">
        <f t="shared" si="324"/>
        <v>1.086508563196207E-2</v>
      </c>
      <c r="AE377" s="71">
        <f t="shared" si="325"/>
        <v>-1.3342782751114837E-3</v>
      </c>
      <c r="AF377" s="71">
        <f t="shared" si="326"/>
        <v>8.282285285515719E-3</v>
      </c>
      <c r="AG377" s="71">
        <f t="shared" si="327"/>
        <v>5.321288251478918E-3</v>
      </c>
      <c r="AH377" s="71">
        <f t="shared" si="328"/>
        <v>-1.0678720929123981E-3</v>
      </c>
      <c r="AI377" s="71">
        <f t="shared" si="329"/>
        <v>1.8195571918384777E-3</v>
      </c>
      <c r="AJ377" s="71">
        <f t="shared" si="330"/>
        <v>3.7771973283335456E-3</v>
      </c>
      <c r="AK377" s="71">
        <f t="shared" si="331"/>
        <v>6.544956050253248E-3</v>
      </c>
      <c r="AL377" s="71">
        <f t="shared" si="332"/>
        <v>1.158794259681524E-2</v>
      </c>
      <c r="AM377" s="71">
        <f t="shared" si="333"/>
        <v>4.5521975581040977E-3</v>
      </c>
      <c r="AN377" s="71">
        <f t="shared" si="334"/>
        <v>1.1419296326933238E-3</v>
      </c>
      <c r="AO377" s="40">
        <f t="shared" si="335"/>
        <v>0.11455422910846408</v>
      </c>
      <c r="AP377" s="40">
        <f t="shared" si="336"/>
        <v>0.36931673863347736</v>
      </c>
      <c r="AQ377" s="71">
        <f t="shared" si="337"/>
        <v>5.7194228755100859E-4</v>
      </c>
      <c r="AR377" s="71">
        <f t="shared" si="338"/>
        <v>5.9539960256921516E-4</v>
      </c>
      <c r="AS377" s="71">
        <f t="shared" si="302"/>
        <v>8.282285285515719E-3</v>
      </c>
      <c r="AT377" s="28">
        <f t="shared" si="303"/>
        <v>0.67868935737872316</v>
      </c>
      <c r="AU377" s="28">
        <f t="shared" si="304"/>
        <v>0.43206696716031501</v>
      </c>
      <c r="AV377" s="40">
        <f t="shared" si="305"/>
        <v>0.78726483357452592</v>
      </c>
      <c r="AW377" s="71">
        <f t="shared" si="306"/>
        <v>8.282285285515719E-3</v>
      </c>
      <c r="AX377" s="28">
        <f t="shared" si="307"/>
        <v>4.8962855764586193E-2</v>
      </c>
      <c r="AY377" s="71">
        <f t="shared" si="308"/>
        <v>7.8792343253647704E-3</v>
      </c>
      <c r="AZ377" s="71">
        <f t="shared" si="309"/>
        <v>1.9693972116578513E-3</v>
      </c>
      <c r="BA377" s="71">
        <f t="shared" si="339"/>
        <v>0.98855507868382819</v>
      </c>
      <c r="BB377" s="71">
        <f t="shared" si="311"/>
        <v>1.0910055949186761E-2</v>
      </c>
      <c r="BC377" s="71">
        <f t="shared" si="340"/>
        <v>9.1920087403372149E-3</v>
      </c>
      <c r="BD377" s="39">
        <f t="shared" si="310"/>
        <v>0</v>
      </c>
    </row>
    <row r="378" spans="1:57">
      <c r="A378" s="68">
        <v>43061</v>
      </c>
      <c r="B378" s="41">
        <f t="shared" si="312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70">
        <f t="shared" si="149"/>
        <v>3404.9234999999999</v>
      </c>
      <c r="T378" s="70" t="str">
        <f t="shared" si="314"/>
        <v>牛</v>
      </c>
      <c r="U378" s="70">
        <f t="shared" si="315"/>
        <v>3442.09</v>
      </c>
      <c r="V378" s="70">
        <f t="shared" si="316"/>
        <v>3404.61</v>
      </c>
      <c r="W378" s="40">
        <f t="shared" si="317"/>
        <v>1.0948449439489034E-2</v>
      </c>
      <c r="X378" s="70">
        <f t="shared" si="318"/>
        <v>1105</v>
      </c>
      <c r="Y378" s="70">
        <f t="shared" si="319"/>
        <v>1415</v>
      </c>
      <c r="Z378" s="71">
        <f t="shared" si="320"/>
        <v>1.0967626772948477E-2</v>
      </c>
      <c r="AA378" s="71">
        <f t="shared" si="321"/>
        <v>2.003568426860516E-3</v>
      </c>
      <c r="AB378" s="71">
        <f t="shared" si="322"/>
        <v>-3.3844820631438463E-3</v>
      </c>
      <c r="AC378" s="71">
        <f t="shared" si="323"/>
        <v>7.5639673763451352E-3</v>
      </c>
      <c r="AD378" s="71">
        <f t="shared" si="324"/>
        <v>7.2193006223079609E-3</v>
      </c>
      <c r="AE378" s="71">
        <f t="shared" si="325"/>
        <v>-3.7291488171811672E-3</v>
      </c>
      <c r="AF378" s="71">
        <f t="shared" si="326"/>
        <v>3.8348185591639571E-3</v>
      </c>
      <c r="AG378" s="71">
        <f t="shared" si="327"/>
        <v>5.8383869860244826E-3</v>
      </c>
      <c r="AH378" s="71">
        <f t="shared" si="328"/>
        <v>1.3480972963991133E-3</v>
      </c>
      <c r="AI378" s="71">
        <f t="shared" si="329"/>
        <v>2.5396931826968429E-3</v>
      </c>
      <c r="AJ378" s="71">
        <f t="shared" si="330"/>
        <v>2.31783682793786E-3</v>
      </c>
      <c r="AK378" s="71">
        <f t="shared" si="331"/>
        <v>3.0328553102542477E-3</v>
      </c>
      <c r="AL378" s="71">
        <f t="shared" si="332"/>
        <v>7.2544163726032881E-3</v>
      </c>
      <c r="AM378" s="71">
        <f t="shared" si="333"/>
        <v>9.7478766250259832E-3</v>
      </c>
      <c r="AN378" s="71">
        <f t="shared" si="334"/>
        <v>2.6256252271567233E-5</v>
      </c>
      <c r="AO378" s="40">
        <f t="shared" si="335"/>
        <v>4.8231511253975217E-3</v>
      </c>
      <c r="AP378" s="40">
        <f t="shared" si="336"/>
        <v>-0.27009646302251711</v>
      </c>
      <c r="AQ378" s="71">
        <f t="shared" si="337"/>
        <v>1.5828530508403881E-3</v>
      </c>
      <c r="AR378" s="71">
        <f t="shared" si="338"/>
        <v>7.757069966380242E-4</v>
      </c>
      <c r="AS378" s="71">
        <f t="shared" si="302"/>
        <v>3.8348185591639571E-3</v>
      </c>
      <c r="AT378" s="28">
        <f t="shared" si="303"/>
        <v>0.42202572347266698</v>
      </c>
      <c r="AU378" s="28">
        <f t="shared" si="304"/>
        <v>0.77511244377811028</v>
      </c>
      <c r="AV378" s="40">
        <f t="shared" si="305"/>
        <v>0.6897011739594423</v>
      </c>
      <c r="AW378" s="71">
        <f t="shared" si="306"/>
        <v>3.8348185591639571E-3</v>
      </c>
      <c r="AX378" s="28">
        <f t="shared" si="307"/>
        <v>7.0971184631799716E-2</v>
      </c>
      <c r="AY378" s="71">
        <f t="shared" si="308"/>
        <v>3.0679710605498924E-3</v>
      </c>
      <c r="AZ378" s="71">
        <f t="shared" si="309"/>
        <v>7.5639673763451352E-3</v>
      </c>
      <c r="BA378" s="71">
        <f t="shared" si="339"/>
        <v>0.78726483357452592</v>
      </c>
      <c r="BB378" s="71">
        <f t="shared" si="311"/>
        <v>5.9539960256921516E-4</v>
      </c>
      <c r="BC378" s="71">
        <f t="shared" si="340"/>
        <v>8.282285285515719E-3</v>
      </c>
      <c r="BD378" s="39">
        <f t="shared" si="310"/>
        <v>0</v>
      </c>
    </row>
    <row r="379" spans="1:57">
      <c r="A379" s="68">
        <v>43062</v>
      </c>
      <c r="B379" s="41">
        <f t="shared" si="312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70">
        <f t="shared" si="149"/>
        <v>3406.6019999999999</v>
      </c>
      <c r="T379" s="70" t="str">
        <f t="shared" si="314"/>
        <v>牛</v>
      </c>
      <c r="U379" s="70">
        <f t="shared" si="315"/>
        <v>3429.19</v>
      </c>
      <c r="V379" s="70">
        <f t="shared" si="316"/>
        <v>3342.33</v>
      </c>
      <c r="W379" s="40">
        <f t="shared" si="317"/>
        <v>2.5655913120258514E-2</v>
      </c>
      <c r="X379" s="70">
        <f t="shared" si="318"/>
        <v>1031</v>
      </c>
      <c r="Y379" s="70">
        <f t="shared" si="319"/>
        <v>1449</v>
      </c>
      <c r="Z379" s="71">
        <f t="shared" si="320"/>
        <v>2.5360583941605876E-2</v>
      </c>
      <c r="AA379" s="71">
        <f t="shared" si="321"/>
        <v>-1.5928912587843064E-3</v>
      </c>
      <c r="AB379" s="71">
        <f t="shared" si="322"/>
        <v>-2.2793749068795728E-2</v>
      </c>
      <c r="AC379" s="71">
        <f t="shared" si="323"/>
        <v>2.8621640514628049E-3</v>
      </c>
      <c r="AD379" s="71">
        <f t="shared" si="324"/>
        <v>1.2226099719807905E-3</v>
      </c>
      <c r="AE379" s="71">
        <f t="shared" si="325"/>
        <v>-2.4433303148277678E-2</v>
      </c>
      <c r="AF379" s="71">
        <f t="shared" si="326"/>
        <v>-2.1571139096814868E-2</v>
      </c>
      <c r="AG379" s="71">
        <f t="shared" si="327"/>
        <v>-2.3164030355599205E-2</v>
      </c>
      <c r="AH379" s="71">
        <f t="shared" si="328"/>
        <v>-1.3439684145254646E-3</v>
      </c>
      <c r="AI379" s="71">
        <f t="shared" si="329"/>
        <v>0</v>
      </c>
      <c r="AJ379" s="71">
        <f t="shared" si="330"/>
        <v>-2.8624871706573731E-3</v>
      </c>
      <c r="AK379" s="71">
        <f t="shared" si="331"/>
        <v>-7.1701698875231475E-3</v>
      </c>
      <c r="AL379" s="71">
        <f t="shared" si="332"/>
        <v>8.3927798595039935E-3</v>
      </c>
      <c r="AM379" s="71">
        <f t="shared" si="333"/>
        <v>1.7980411163190553E-2</v>
      </c>
      <c r="AN379" s="71">
        <f t="shared" si="334"/>
        <v>-6.6482322858204418E-4</v>
      </c>
      <c r="AO379" s="40">
        <f t="shared" si="335"/>
        <v>0.85380321004884596</v>
      </c>
      <c r="AP379" s="40">
        <f t="shared" si="336"/>
        <v>1.044312630844382</v>
      </c>
      <c r="AQ379" s="71">
        <f t="shared" si="337"/>
        <v>-6.1815250907198721E-4</v>
      </c>
      <c r="AR379" s="71">
        <f t="shared" si="338"/>
        <v>-1.3736145980709718E-2</v>
      </c>
      <c r="AS379" s="71">
        <f t="shared" si="302"/>
        <v>-2.1571139096814868E-2</v>
      </c>
      <c r="AT379" s="28">
        <f t="shared" si="303"/>
        <v>0</v>
      </c>
      <c r="AU379" s="28">
        <f t="shared" si="304"/>
        <v>0.15798153034300705</v>
      </c>
      <c r="AV379" s="40">
        <f t="shared" si="305"/>
        <v>0.11029242459129535</v>
      </c>
      <c r="AW379" s="71">
        <f t="shared" si="306"/>
        <v>-2.1571139096814868E-2</v>
      </c>
      <c r="AX379" s="28">
        <f t="shared" si="307"/>
        <v>-0.53373244301174372</v>
      </c>
      <c r="AY379" s="71">
        <f t="shared" si="308"/>
        <v>0</v>
      </c>
      <c r="AZ379" s="71">
        <f t="shared" si="309"/>
        <v>2.8621640514628049E-3</v>
      </c>
      <c r="BA379" s="71">
        <f t="shared" si="339"/>
        <v>0.6897011739594423</v>
      </c>
      <c r="BB379" s="71">
        <f t="shared" si="311"/>
        <v>7.757069966380242E-4</v>
      </c>
      <c r="BC379" s="71">
        <f t="shared" si="340"/>
        <v>3.8348185591639571E-3</v>
      </c>
      <c r="BD379" s="39">
        <f t="shared" si="310"/>
        <v>0</v>
      </c>
      <c r="BE379" t="s">
        <v>570</v>
      </c>
    </row>
    <row r="380" spans="1:57">
      <c r="A380" s="68">
        <v>43063</v>
      </c>
      <c r="B380" s="41">
        <f t="shared" si="312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70">
        <f t="shared" si="149"/>
        <v>3403.8195000000001</v>
      </c>
      <c r="T380" s="70" t="str">
        <f t="shared" si="314"/>
        <v>熊</v>
      </c>
      <c r="U380" s="70">
        <f t="shared" si="315"/>
        <v>3360.43</v>
      </c>
      <c r="V380" s="70">
        <f t="shared" si="316"/>
        <v>3328.33</v>
      </c>
      <c r="W380" s="40">
        <f t="shared" si="317"/>
        <v>9.5982652804210283E-3</v>
      </c>
      <c r="X380" s="70">
        <f t="shared" si="318"/>
        <v>946</v>
      </c>
      <c r="Y380" s="70">
        <f t="shared" si="319"/>
        <v>1317</v>
      </c>
      <c r="Z380" s="71">
        <f t="shared" si="320"/>
        <v>9.609685125644361E-3</v>
      </c>
      <c r="AA380" s="71">
        <f t="shared" si="321"/>
        <v>-3.4457596452697114E-3</v>
      </c>
      <c r="AB380" s="71">
        <f t="shared" si="322"/>
        <v>-1.9689472794265049E-3</v>
      </c>
      <c r="AC380" s="71">
        <f t="shared" si="323"/>
        <v>7.6293180009945833E-3</v>
      </c>
      <c r="AD380" s="71">
        <f t="shared" si="324"/>
        <v>5.9843690052310515E-3</v>
      </c>
      <c r="AE380" s="71">
        <f t="shared" si="325"/>
        <v>-3.6138962751900016E-3</v>
      </c>
      <c r="AF380" s="71">
        <f t="shared" si="326"/>
        <v>4.0154217258043948E-3</v>
      </c>
      <c r="AG380" s="71">
        <f t="shared" si="327"/>
        <v>5.6966208053480058E-4</v>
      </c>
      <c r="AH380" s="71">
        <f t="shared" si="328"/>
        <v>2.4010333282159626E-3</v>
      </c>
      <c r="AI380" s="71">
        <f t="shared" si="329"/>
        <v>-4.0722221121488374E-4</v>
      </c>
      <c r="AJ380" s="71">
        <f t="shared" si="330"/>
        <v>2.2994874413345928E-3</v>
      </c>
      <c r="AK380" s="71">
        <f t="shared" si="331"/>
        <v>-2.0617698961263166E-3</v>
      </c>
      <c r="AL380" s="71">
        <f t="shared" si="332"/>
        <v>9.3369070875320218E-3</v>
      </c>
      <c r="AM380" s="71">
        <f t="shared" si="333"/>
        <v>9.5357713252028041E-3</v>
      </c>
      <c r="AN380" s="71">
        <f t="shared" si="334"/>
        <v>-5.8514191360554122E-4</v>
      </c>
      <c r="AO380" s="40">
        <f t="shared" si="335"/>
        <v>0.35798911303234981</v>
      </c>
      <c r="AP380" s="40">
        <f t="shared" si="336"/>
        <v>0.72718539865513998</v>
      </c>
      <c r="AQ380" s="71">
        <f t="shared" si="337"/>
        <v>1.1699416363724752E-3</v>
      </c>
      <c r="AR380" s="71">
        <f t="shared" si="338"/>
        <v>6.6623335355363291E-3</v>
      </c>
      <c r="AS380" s="71">
        <f t="shared" si="302"/>
        <v>4.0154217258043948E-3</v>
      </c>
      <c r="AT380" s="28">
        <f t="shared" si="303"/>
        <v>0.13768812039705985</v>
      </c>
      <c r="AU380" s="28">
        <f t="shared" si="304"/>
        <v>0.79931012856695949</v>
      </c>
      <c r="AV380" s="40">
        <f t="shared" si="305"/>
        <v>0.79408099688474487</v>
      </c>
      <c r="AW380" s="71">
        <f t="shared" si="306"/>
        <v>4.0154217258043948E-3</v>
      </c>
      <c r="AX380" s="28">
        <f t="shared" si="307"/>
        <v>0.69376947040498582</v>
      </c>
      <c r="AY380" s="71">
        <f t="shared" si="308"/>
        <v>1.2907681861747907E-3</v>
      </c>
      <c r="AZ380" s="71">
        <f t="shared" si="309"/>
        <v>7.6293180009945833E-3</v>
      </c>
      <c r="BA380" s="71">
        <f t="shared" si="339"/>
        <v>0.11029242459129535</v>
      </c>
      <c r="BB380" s="71">
        <f t="shared" si="311"/>
        <v>-1.3736145980709718E-2</v>
      </c>
      <c r="BC380" s="71">
        <f t="shared" si="340"/>
        <v>-2.1571139096814868E-2</v>
      </c>
      <c r="BD380" s="39">
        <f t="shared" si="310"/>
        <v>1</v>
      </c>
    </row>
    <row r="381" spans="1:57">
      <c r="A381" s="68">
        <v>43066</v>
      </c>
      <c r="B381" s="41">
        <f t="shared" si="312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70">
        <f t="shared" si="149"/>
        <v>3400.6699999999996</v>
      </c>
      <c r="T381" s="70" t="str">
        <f t="shared" si="314"/>
        <v>熊</v>
      </c>
      <c r="U381" s="70">
        <f t="shared" si="315"/>
        <v>3347</v>
      </c>
      <c r="V381" s="70">
        <f t="shared" si="316"/>
        <v>3315.42</v>
      </c>
      <c r="W381" s="40">
        <f t="shared" si="317"/>
        <v>9.4801097841502903E-3</v>
      </c>
      <c r="X381" s="70">
        <f t="shared" si="318"/>
        <v>932</v>
      </c>
      <c r="Y381" s="70">
        <f t="shared" si="319"/>
        <v>1448</v>
      </c>
      <c r="Z381" s="71">
        <f t="shared" si="320"/>
        <v>9.4362737774377828E-3</v>
      </c>
      <c r="AA381" s="71">
        <f t="shared" si="321"/>
        <v>-2.1371611362916818E-3</v>
      </c>
      <c r="AB381" s="71">
        <f t="shared" si="322"/>
        <v>-7.4281780343848514E-3</v>
      </c>
      <c r="AC381" s="71">
        <f t="shared" si="323"/>
        <v>2.0519317497655057E-3</v>
      </c>
      <c r="AD381" s="71">
        <f t="shared" si="324"/>
        <v>1.0158866757268103E-4</v>
      </c>
      <c r="AE381" s="71">
        <f t="shared" si="325"/>
        <v>-9.3785211165776181E-3</v>
      </c>
      <c r="AF381" s="71">
        <f t="shared" si="326"/>
        <v>-7.3265893668121264E-3</v>
      </c>
      <c r="AG381" s="71">
        <f t="shared" si="327"/>
        <v>-9.4637505031038814E-3</v>
      </c>
      <c r="AH381" s="71">
        <f t="shared" si="328"/>
        <v>-1.7631071372312864E-4</v>
      </c>
      <c r="AI381" s="71">
        <f t="shared" si="329"/>
        <v>-3.706069556046973E-3</v>
      </c>
      <c r="AJ381" s="71">
        <f t="shared" si="330"/>
        <v>-2.006996744940483E-3</v>
      </c>
      <c r="AK381" s="71">
        <f t="shared" si="331"/>
        <v>-5.7866421786249298E-3</v>
      </c>
      <c r="AL381" s="71">
        <f t="shared" si="332"/>
        <v>7.4612888729199134E-3</v>
      </c>
      <c r="AM381" s="71">
        <f t="shared" si="333"/>
        <v>4.2198092372931865E-3</v>
      </c>
      <c r="AN381" s="71">
        <f t="shared" si="334"/>
        <v>-1.6831626666168888E-4</v>
      </c>
      <c r="AO381" s="40">
        <f t="shared" si="335"/>
        <v>0.98633440514468873</v>
      </c>
      <c r="AP381" s="40">
        <f t="shared" si="336"/>
        <v>1.2741157556270151</v>
      </c>
      <c r="AQ381" s="71">
        <f t="shared" si="337"/>
        <v>-8.2696450118862729E-4</v>
      </c>
      <c r="AR381" s="71">
        <f t="shared" si="338"/>
        <v>-1.371630921525575E-3</v>
      </c>
      <c r="AS381" s="71">
        <f t="shared" si="302"/>
        <v>-7.3265893668121264E-3</v>
      </c>
      <c r="AT381" s="28">
        <f t="shared" si="303"/>
        <v>0.2102090032154339</v>
      </c>
      <c r="AU381" s="28">
        <f t="shared" si="304"/>
        <v>0.48573466476461868</v>
      </c>
      <c r="AV381" s="40">
        <f t="shared" si="305"/>
        <v>0.21564281190626855</v>
      </c>
      <c r="AW381" s="71">
        <f t="shared" si="306"/>
        <v>-7.3265893668121264E-3</v>
      </c>
      <c r="AX381" s="28">
        <f t="shared" si="307"/>
        <v>-0.14439518682710437</v>
      </c>
      <c r="AY381" s="71">
        <f t="shared" si="308"/>
        <v>1.5730580267223936E-3</v>
      </c>
      <c r="AZ381" s="71">
        <f t="shared" si="309"/>
        <v>2.0519317497655057E-3</v>
      </c>
      <c r="BA381" s="71">
        <f t="shared" si="339"/>
        <v>0.79408099688474487</v>
      </c>
      <c r="BB381" s="71">
        <f t="shared" si="311"/>
        <v>6.6623335355363291E-3</v>
      </c>
      <c r="BC381" s="71">
        <f t="shared" si="340"/>
        <v>4.0154217258043948E-3</v>
      </c>
      <c r="BD381" s="39">
        <f t="shared" si="310"/>
        <v>0</v>
      </c>
    </row>
    <row r="382" spans="1:57">
      <c r="A382" s="68">
        <v>43067</v>
      </c>
      <c r="B382" s="41">
        <f t="shared" si="312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70">
        <f t="shared" si="149"/>
        <v>3397.2650000000003</v>
      </c>
      <c r="T382" s="70" t="str">
        <f t="shared" si="314"/>
        <v>熊</v>
      </c>
      <c r="U382" s="70">
        <f t="shared" si="315"/>
        <v>3333.73</v>
      </c>
      <c r="V382" s="70">
        <f t="shared" si="316"/>
        <v>3300.81</v>
      </c>
      <c r="W382" s="40">
        <f t="shared" si="317"/>
        <v>9.9239043471469751E-3</v>
      </c>
      <c r="X382" s="70">
        <f t="shared" si="318"/>
        <v>1459</v>
      </c>
      <c r="Y382" s="70">
        <f t="shared" si="319"/>
        <v>1314</v>
      </c>
      <c r="Z382" s="71">
        <f t="shared" si="320"/>
        <v>9.9419249040387028E-3</v>
      </c>
      <c r="AA382" s="71">
        <f t="shared" si="321"/>
        <v>-3.3165226240032034E-3</v>
      </c>
      <c r="AB382" s="71">
        <f t="shared" si="322"/>
        <v>-2.0997721747975867E-5</v>
      </c>
      <c r="AC382" s="71">
        <f t="shared" si="323"/>
        <v>9.9029066253989804E-3</v>
      </c>
      <c r="AD382" s="71">
        <f t="shared" si="324"/>
        <v>6.7720756751962017E-3</v>
      </c>
      <c r="AE382" s="71">
        <f t="shared" si="325"/>
        <v>-3.1518286719508246E-3</v>
      </c>
      <c r="AF382" s="71">
        <f t="shared" si="326"/>
        <v>6.7510779534481549E-3</v>
      </c>
      <c r="AG382" s="71">
        <f t="shared" si="327"/>
        <v>3.4345553294450599E-3</v>
      </c>
      <c r="AH382" s="71">
        <f t="shared" si="328"/>
        <v>6.2796815125358714E-4</v>
      </c>
      <c r="AI382" s="71">
        <f t="shared" si="329"/>
        <v>2.3016288974429637E-3</v>
      </c>
      <c r="AJ382" s="71">
        <f t="shared" si="330"/>
        <v>1.0323157991746095E-3</v>
      </c>
      <c r="AK382" s="71">
        <f t="shared" si="331"/>
        <v>-1.6049208918578054E-3</v>
      </c>
      <c r="AL382" s="71">
        <f t="shared" si="332"/>
        <v>6.4110129176869436E-3</v>
      </c>
      <c r="AM382" s="71">
        <f t="shared" si="333"/>
        <v>9.9239043471469751E-3</v>
      </c>
      <c r="AN382" s="71">
        <f t="shared" si="334"/>
        <v>-7.5624774106991595E-5</v>
      </c>
      <c r="AO382" s="40">
        <f t="shared" si="335"/>
        <v>0.26716839134524456</v>
      </c>
      <c r="AP382" s="40">
        <f t="shared" si="336"/>
        <v>0.78457196613358526</v>
      </c>
      <c r="AQ382" s="71">
        <f t="shared" si="337"/>
        <v>-6.1125806070686742E-4</v>
      </c>
      <c r="AR382" s="71">
        <f t="shared" si="338"/>
        <v>8.4316236194131988E-3</v>
      </c>
      <c r="AS382" s="71">
        <f t="shared" si="302"/>
        <v>6.7510779534481549E-3</v>
      </c>
      <c r="AT382" s="28">
        <f t="shared" si="303"/>
        <v>1.7403574788329962E-2</v>
      </c>
      <c r="AU382" s="28">
        <f t="shared" si="304"/>
        <v>0.9978736330498128</v>
      </c>
      <c r="AV382" s="40">
        <f t="shared" si="305"/>
        <v>0.9978736330498128</v>
      </c>
      <c r="AW382" s="71">
        <f t="shared" si="306"/>
        <v>6.7510779534481549E-3</v>
      </c>
      <c r="AX382" s="28">
        <f t="shared" si="307"/>
        <v>0.85024301336572661</v>
      </c>
      <c r="AY382" s="71">
        <f t="shared" si="308"/>
        <v>1.1192669720532224E-4</v>
      </c>
      <c r="AZ382" s="71">
        <f t="shared" si="309"/>
        <v>9.9029066253989804E-3</v>
      </c>
      <c r="BA382" s="71">
        <f t="shared" si="339"/>
        <v>0.21564281190626855</v>
      </c>
      <c r="BB382" s="71">
        <f t="shared" si="311"/>
        <v>-1.371630921525575E-3</v>
      </c>
      <c r="BC382" s="71">
        <f t="shared" si="340"/>
        <v>-7.3265893668121264E-3</v>
      </c>
      <c r="BD382" s="39">
        <f t="shared" si="310"/>
        <v>1</v>
      </c>
    </row>
    <row r="383" spans="1:57">
      <c r="A383" s="68">
        <v>43068</v>
      </c>
      <c r="B383" s="41">
        <f t="shared" si="312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70">
        <f t="shared" si="149"/>
        <v>3394.2810000000004</v>
      </c>
      <c r="T383" s="70" t="str">
        <f t="shared" si="314"/>
        <v>熊</v>
      </c>
      <c r="U383" s="70">
        <f t="shared" si="315"/>
        <v>3342.95</v>
      </c>
      <c r="V383" s="70">
        <f t="shared" si="316"/>
        <v>3305.61</v>
      </c>
      <c r="W383" s="40">
        <f t="shared" si="317"/>
        <v>1.1232625592308742E-2</v>
      </c>
      <c r="X383" s="70">
        <f t="shared" si="318"/>
        <v>935</v>
      </c>
      <c r="Y383" s="70">
        <f t="shared" si="319"/>
        <v>1101</v>
      </c>
      <c r="Z383" s="71">
        <f t="shared" si="320"/>
        <v>1.1194488498217603E-2</v>
      </c>
      <c r="AA383" s="71">
        <f t="shared" si="321"/>
        <v>5.7277978183974078E-4</v>
      </c>
      <c r="AB383" s="71">
        <f t="shared" si="322"/>
        <v>-1.5237676224465874E-3</v>
      </c>
      <c r="AC383" s="71">
        <f t="shared" si="323"/>
        <v>9.7088579698621346E-3</v>
      </c>
      <c r="AD383" s="71">
        <f t="shared" si="324"/>
        <v>2.2100713942355505E-3</v>
      </c>
      <c r="AE383" s="71">
        <f t="shared" si="325"/>
        <v>-9.0225541980731971E-3</v>
      </c>
      <c r="AF383" s="71">
        <f t="shared" si="326"/>
        <v>6.8630377178890045E-4</v>
      </c>
      <c r="AG383" s="71">
        <f t="shared" si="327"/>
        <v>1.2590835536286089E-3</v>
      </c>
      <c r="AH383" s="71">
        <f t="shared" si="328"/>
        <v>-1.7089993850229367E-4</v>
      </c>
      <c r="AI383" s="71">
        <f t="shared" si="329"/>
        <v>1.7762286628984862E-3</v>
      </c>
      <c r="AJ383" s="71">
        <f t="shared" si="330"/>
        <v>2.6678537275131139E-4</v>
      </c>
      <c r="AK383" s="71">
        <f t="shared" si="331"/>
        <v>-5.7607067328943181E-3</v>
      </c>
      <c r="AL383" s="71">
        <f t="shared" si="332"/>
        <v>1.1232625592308742E-2</v>
      </c>
      <c r="AM383" s="71">
        <f t="shared" si="333"/>
        <v>9.6720294410027972E-3</v>
      </c>
      <c r="AN383" s="71">
        <f t="shared" si="334"/>
        <v>3.6177159944885675E-4</v>
      </c>
      <c r="AO383" s="40">
        <f t="shared" si="335"/>
        <v>0.80235672201393371</v>
      </c>
      <c r="AP383" s="40">
        <f t="shared" si="336"/>
        <v>0.75120514193893839</v>
      </c>
      <c r="AQ383" s="71">
        <f t="shared" si="337"/>
        <v>-1.1490770195840712E-3</v>
      </c>
      <c r="AR383" s="71">
        <f t="shared" si="338"/>
        <v>6.085238905234402E-3</v>
      </c>
      <c r="AS383" s="71">
        <f t="shared" si="302"/>
        <v>6.8630377178890045E-4</v>
      </c>
      <c r="AT383" s="28">
        <f t="shared" si="303"/>
        <v>0.28923406534546914</v>
      </c>
      <c r="AU383" s="28">
        <f t="shared" si="304"/>
        <v>0.96204107031736763</v>
      </c>
      <c r="AV383" s="40">
        <f t="shared" si="305"/>
        <v>0.86368505623996428</v>
      </c>
      <c r="AW383" s="71">
        <f t="shared" si="306"/>
        <v>6.8630377178890045E-4</v>
      </c>
      <c r="AX383" s="28">
        <f t="shared" si="307"/>
        <v>0.5423138725227683</v>
      </c>
      <c r="AY383" s="71">
        <f t="shared" si="308"/>
        <v>3.2618474651788291E-3</v>
      </c>
      <c r="AZ383" s="71">
        <f t="shared" si="309"/>
        <v>9.3065925751402451E-3</v>
      </c>
      <c r="BA383" s="71">
        <f t="shared" si="339"/>
        <v>0.9978736330498128</v>
      </c>
      <c r="BB383" s="71">
        <f t="shared" si="311"/>
        <v>8.4316236194131988E-3</v>
      </c>
      <c r="BC383" s="71">
        <f t="shared" si="340"/>
        <v>6.7510779534481549E-3</v>
      </c>
      <c r="BD383" s="39">
        <f t="shared" si="310"/>
        <v>0</v>
      </c>
    </row>
    <row r="384" spans="1:57">
      <c r="A384" s="68">
        <v>43069</v>
      </c>
      <c r="B384" s="41">
        <f t="shared" si="312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70">
        <f t="shared" si="149"/>
        <v>3391.3785000000003</v>
      </c>
      <c r="T384" s="70" t="str">
        <f t="shared" si="314"/>
        <v>熊</v>
      </c>
      <c r="U384" s="70">
        <f t="shared" si="315"/>
        <v>3340.85</v>
      </c>
      <c r="V384" s="70">
        <f t="shared" si="316"/>
        <v>3306.31</v>
      </c>
      <c r="W384" s="40">
        <f t="shared" si="317"/>
        <v>1.0392501721402393E-2</v>
      </c>
      <c r="X384" s="70">
        <f t="shared" si="318"/>
        <v>1003</v>
      </c>
      <c r="Y384" s="70">
        <f t="shared" si="319"/>
        <v>1438</v>
      </c>
      <c r="Z384" s="71">
        <f t="shared" si="320"/>
        <v>1.0376610267256286E-2</v>
      </c>
      <c r="AA384" s="71">
        <f t="shared" si="321"/>
        <v>-2.7660709153624671E-3</v>
      </c>
      <c r="AB384" s="71">
        <f t="shared" si="322"/>
        <v>-7.1072266294778747E-3</v>
      </c>
      <c r="AC384" s="71">
        <f t="shared" si="323"/>
        <v>3.2852750919245884E-3</v>
      </c>
      <c r="AD384" s="71">
        <f t="shared" si="324"/>
        <v>3.6614534667111565E-3</v>
      </c>
      <c r="AE384" s="71">
        <f t="shared" si="325"/>
        <v>-6.7310482546912975E-3</v>
      </c>
      <c r="AF384" s="71">
        <f t="shared" si="326"/>
        <v>-3.4457731627666748E-3</v>
      </c>
      <c r="AG384" s="71">
        <f t="shared" si="327"/>
        <v>-6.2118440781290789E-3</v>
      </c>
      <c r="AH384" s="71">
        <f t="shared" si="328"/>
        <v>-1.5212969432405118E-3</v>
      </c>
      <c r="AI384" s="71">
        <f t="shared" si="329"/>
        <v>-3.2377874135621036E-3</v>
      </c>
      <c r="AJ384" s="71">
        <f t="shared" si="330"/>
        <v>-3.7860463611905814E-4</v>
      </c>
      <c r="AK384" s="71">
        <f t="shared" si="331"/>
        <v>1.4419264161869133E-4</v>
      </c>
      <c r="AL384" s="71">
        <f t="shared" si="332"/>
        <v>6.9293810622619474E-3</v>
      </c>
      <c r="AM384" s="71">
        <f t="shared" si="333"/>
        <v>9.0626147155400943E-3</v>
      </c>
      <c r="AN384" s="71">
        <f t="shared" si="334"/>
        <v>1.5618523600700277E-4</v>
      </c>
      <c r="AO384" s="40">
        <f t="shared" si="335"/>
        <v>0.47074122236670174</v>
      </c>
      <c r="AP384" s="40">
        <f t="shared" si="336"/>
        <v>0.87039445166884177</v>
      </c>
      <c r="AQ384" s="71">
        <f t="shared" si="337"/>
        <v>-3.1539914022316089E-4</v>
      </c>
      <c r="AR384" s="71">
        <f t="shared" ref="AR384:AR389" si="341">LN(N384/L384)</f>
        <v>-3.7461510403923844E-3</v>
      </c>
      <c r="AS384" s="71">
        <f t="shared" si="302"/>
        <v>-3.4457731627666748E-3</v>
      </c>
      <c r="AT384" s="28">
        <f t="shared" si="303"/>
        <v>0.4915474642392646</v>
      </c>
      <c r="AU384" s="28">
        <f t="shared" si="304"/>
        <v>0.36146179401993828</v>
      </c>
      <c r="AV384" s="40">
        <f t="shared" si="305"/>
        <v>0.3149971048060255</v>
      </c>
      <c r="AW384" s="71">
        <f t="shared" si="306"/>
        <v>-3.4457731627666748E-3</v>
      </c>
      <c r="AX384" s="28">
        <f t="shared" si="307"/>
        <v>-0.36045165026056258</v>
      </c>
      <c r="AY384" s="71">
        <f t="shared" si="308"/>
        <v>3.4121202371695946E-3</v>
      </c>
      <c r="AZ384" s="71">
        <f t="shared" si="309"/>
        <v>3.2852750919245884E-3</v>
      </c>
      <c r="BA384" s="71">
        <f t="shared" si="339"/>
        <v>0.86368505623996428</v>
      </c>
      <c r="BB384" s="71">
        <f t="shared" si="311"/>
        <v>6.085238905234402E-3</v>
      </c>
      <c r="BC384" s="71">
        <f t="shared" si="340"/>
        <v>6.8630377178890045E-4</v>
      </c>
      <c r="BD384" s="39">
        <f t="shared" ref="BD384:BD398" si="342">IF(AR383&lt;0,1,0)</f>
        <v>0</v>
      </c>
    </row>
    <row r="385" spans="1:57">
      <c r="A385" s="68">
        <v>43070</v>
      </c>
      <c r="B385" s="41">
        <f t="shared" si="312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70">
        <f t="shared" si="149"/>
        <v>3388.0725000000007</v>
      </c>
      <c r="T385" s="70" t="str">
        <f t="shared" si="314"/>
        <v>熊</v>
      </c>
      <c r="U385" s="70">
        <f t="shared" si="315"/>
        <v>3324.41</v>
      </c>
      <c r="V385" s="70">
        <f t="shared" si="316"/>
        <v>3302.62</v>
      </c>
      <c r="W385" s="40">
        <f t="shared" si="317"/>
        <v>6.5761218906039412E-3</v>
      </c>
      <c r="X385" s="70">
        <f t="shared" si="318"/>
        <v>1032</v>
      </c>
      <c r="Y385" s="70">
        <f t="shared" si="319"/>
        <v>951</v>
      </c>
      <c r="Z385" s="71">
        <f t="shared" si="320"/>
        <v>6.5729342314432889E-3</v>
      </c>
      <c r="AA385" s="71">
        <f t="shared" si="321"/>
        <v>-6.272334086796647E-4</v>
      </c>
      <c r="AB385" s="71">
        <f t="shared" si="322"/>
        <v>-2.0445563676473187E-3</v>
      </c>
      <c r="AC385" s="71">
        <f t="shared" si="323"/>
        <v>4.5315655229565934E-3</v>
      </c>
      <c r="AD385" s="71">
        <f t="shared" si="324"/>
        <v>2.8014091627455444E-3</v>
      </c>
      <c r="AE385" s="71">
        <f t="shared" si="325"/>
        <v>-3.7747127278582649E-3</v>
      </c>
      <c r="AF385" s="71">
        <f t="shared" si="326"/>
        <v>7.5685279509827338E-4</v>
      </c>
      <c r="AG385" s="71">
        <f t="shared" si="327"/>
        <v>1.2961938641849199E-4</v>
      </c>
      <c r="AH385" s="71">
        <f t="shared" si="328"/>
        <v>-1.1892043391861799E-3</v>
      </c>
      <c r="AI385" s="71">
        <f t="shared" si="329"/>
        <v>-4.8879100632227748E-4</v>
      </c>
      <c r="AJ385" s="71">
        <f t="shared" si="330"/>
        <v>-1.5003210240441571E-3</v>
      </c>
      <c r="AK385" s="71">
        <f t="shared" si="331"/>
        <v>-2.8849063987388805E-3</v>
      </c>
      <c r="AL385" s="71">
        <f t="shared" si="332"/>
        <v>6.5761218906039412E-3</v>
      </c>
      <c r="AM385" s="71">
        <f t="shared" si="333"/>
        <v>4.4182181892343944E-3</v>
      </c>
      <c r="AN385" s="71">
        <f t="shared" si="334"/>
        <v>1.5729834082692126E-4</v>
      </c>
      <c r="AO385" s="40">
        <f t="shared" si="335"/>
        <v>0.57319871500689568</v>
      </c>
      <c r="AP385" s="40">
        <f t="shared" si="336"/>
        <v>0.66865534648922387</v>
      </c>
      <c r="AQ385" s="71">
        <f t="shared" si="337"/>
        <v>7.9216546491629465E-4</v>
      </c>
      <c r="AR385" s="71">
        <f t="shared" si="341"/>
        <v>3.4844608530103277E-3</v>
      </c>
      <c r="AS385" s="71">
        <f t="shared" ref="AS385:AS416" si="343">LN(N385/C385)</f>
        <v>7.5685279509827338E-4</v>
      </c>
      <c r="AT385" s="28">
        <f t="shared" ref="AT385:AT416" si="344">+(G385-I385)/(H385-I385)</f>
        <v>0.13492427719137493</v>
      </c>
      <c r="AU385" s="28">
        <f t="shared" ref="AU385:AU416" si="345">+(N385-P385)/(O385-P385)</f>
        <v>0.93233082706765347</v>
      </c>
      <c r="AV385" s="40">
        <f t="shared" ref="AV385:AV416" si="346">+(N385-V385)/(U385-V385)</f>
        <v>0.68838916934373684</v>
      </c>
      <c r="AW385" s="71">
        <f t="shared" ref="AW385:AW416" si="347">LN(N385/C385)</f>
        <v>7.5685279509827338E-4</v>
      </c>
      <c r="AX385" s="28">
        <f t="shared" ref="AX385:AX416" si="348">(N385-L385)/(U385-V385)</f>
        <v>0.52960073428177989</v>
      </c>
      <c r="AY385" s="71">
        <f t="shared" ref="AY385:AY416" si="349">LN(G385/I385)</f>
        <v>8.898063291194971E-4</v>
      </c>
      <c r="AZ385" s="71">
        <f t="shared" ref="AZ385:AZ416" si="350">LN(N385/P385)</f>
        <v>4.1198560145222175E-3</v>
      </c>
      <c r="BA385" s="71">
        <f t="shared" si="339"/>
        <v>0.3149971048060255</v>
      </c>
      <c r="BB385" s="71">
        <f t="shared" ref="BB385:BB416" si="351">AR384</f>
        <v>-3.7461510403923844E-3</v>
      </c>
      <c r="BC385" s="71">
        <f t="shared" si="340"/>
        <v>-3.4457731627666748E-3</v>
      </c>
      <c r="BD385" s="39">
        <f t="shared" si="342"/>
        <v>1</v>
      </c>
    </row>
    <row r="386" spans="1:57">
      <c r="A386" s="68">
        <v>43073</v>
      </c>
      <c r="B386" s="41">
        <f t="shared" si="312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70">
        <f t="shared" si="149"/>
        <v>3385.3665000000001</v>
      </c>
      <c r="T386" s="70" t="str">
        <f t="shared" si="314"/>
        <v>熊</v>
      </c>
      <c r="U386" s="70">
        <f t="shared" si="315"/>
        <v>3323.77</v>
      </c>
      <c r="V386" s="70">
        <f t="shared" si="316"/>
        <v>3304.1</v>
      </c>
      <c r="W386" s="40">
        <f t="shared" si="317"/>
        <v>5.9355593121845863E-3</v>
      </c>
      <c r="X386" s="70">
        <f t="shared" si="318"/>
        <v>1322</v>
      </c>
      <c r="Y386" s="70">
        <f t="shared" si="319"/>
        <v>935</v>
      </c>
      <c r="Z386" s="71">
        <f t="shared" si="320"/>
        <v>5.9419160338088292E-3</v>
      </c>
      <c r="AA386" s="71">
        <f t="shared" si="321"/>
        <v>-2.1846719612503688E-3</v>
      </c>
      <c r="AB386" s="71">
        <f t="shared" si="322"/>
        <v>-4.2663016835721391E-3</v>
      </c>
      <c r="AC386" s="71">
        <f t="shared" si="323"/>
        <v>1.6692576286124641E-3</v>
      </c>
      <c r="AD386" s="71">
        <f t="shared" si="324"/>
        <v>4.0366944318079414E-3</v>
      </c>
      <c r="AE386" s="71">
        <f t="shared" si="325"/>
        <v>-1.89886488037655E-3</v>
      </c>
      <c r="AF386" s="71">
        <f t="shared" si="326"/>
        <v>-2.2960725176403621E-4</v>
      </c>
      <c r="AG386" s="71">
        <f t="shared" si="327"/>
        <v>-2.4142792130144547E-3</v>
      </c>
      <c r="AH386" s="71">
        <f t="shared" si="328"/>
        <v>-1.1122732018937402E-3</v>
      </c>
      <c r="AI386" s="71">
        <f t="shared" si="329"/>
        <v>-1.4722133770688874E-3</v>
      </c>
      <c r="AJ386" s="71">
        <f t="shared" si="330"/>
        <v>1.4670327823312632E-3</v>
      </c>
      <c r="AK386" s="71">
        <f t="shared" si="331"/>
        <v>3.398660997677814E-3</v>
      </c>
      <c r="AL386" s="71">
        <f t="shared" si="332"/>
        <v>5.4781426849393813E-3</v>
      </c>
      <c r="AM386" s="71">
        <f t="shared" si="333"/>
        <v>5.8992414583237873E-3</v>
      </c>
      <c r="AN386" s="71">
        <f t="shared" si="334"/>
        <v>1.3546566342432647E-4</v>
      </c>
      <c r="AO386" s="40">
        <f t="shared" si="335"/>
        <v>0.34600550964188259</v>
      </c>
      <c r="AP386" s="40">
        <f t="shared" si="336"/>
        <v>0.7449035812672129</v>
      </c>
      <c r="AQ386" s="71">
        <f t="shared" si="337"/>
        <v>-1.5653974937441284E-4</v>
      </c>
      <c r="AR386" s="71">
        <f t="shared" si="341"/>
        <v>-3.7637339128663988E-3</v>
      </c>
      <c r="AS386" s="71">
        <f t="shared" si="343"/>
        <v>-2.2960725176403621E-4</v>
      </c>
      <c r="AT386" s="28">
        <f t="shared" si="344"/>
        <v>0.9669421487603358</v>
      </c>
      <c r="AU386" s="28">
        <f t="shared" si="345"/>
        <v>0.27621483375959288</v>
      </c>
      <c r="AV386" s="40">
        <f t="shared" si="346"/>
        <v>0.28063040162684094</v>
      </c>
      <c r="AW386" s="71">
        <f t="shared" si="347"/>
        <v>-2.2960725176403621E-4</v>
      </c>
      <c r="AX386" s="28">
        <f t="shared" si="348"/>
        <v>-0.63446873411286075</v>
      </c>
      <c r="AY386" s="71">
        <f t="shared" si="349"/>
        <v>5.2975258780545258E-3</v>
      </c>
      <c r="AZ386" s="71">
        <f t="shared" si="350"/>
        <v>1.6329397747516059E-3</v>
      </c>
      <c r="BA386" s="71">
        <f t="shared" si="339"/>
        <v>0.68838916934373684</v>
      </c>
      <c r="BB386" s="71">
        <f t="shared" si="351"/>
        <v>3.4844608530103277E-3</v>
      </c>
      <c r="BC386" s="71">
        <f t="shared" si="340"/>
        <v>7.5685279509827338E-4</v>
      </c>
      <c r="BD386" s="39">
        <f t="shared" si="342"/>
        <v>0</v>
      </c>
    </row>
    <row r="387" spans="1:57">
      <c r="A387" s="68">
        <v>43074</v>
      </c>
      <c r="B387" s="41">
        <f t="shared" si="312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70">
        <f t="shared" si="149"/>
        <v>3381.4390000000008</v>
      </c>
      <c r="T387" s="70" t="str">
        <f t="shared" si="314"/>
        <v>熊</v>
      </c>
      <c r="U387" s="70">
        <f t="shared" si="315"/>
        <v>3315.49</v>
      </c>
      <c r="V387" s="70">
        <f t="shared" si="316"/>
        <v>3300.98</v>
      </c>
      <c r="W387" s="40">
        <f t="shared" si="317"/>
        <v>4.3860316032753354E-3</v>
      </c>
      <c r="X387" s="70">
        <f t="shared" si="318"/>
        <v>1117</v>
      </c>
      <c r="Y387" s="70">
        <f t="shared" si="319"/>
        <v>1355</v>
      </c>
      <c r="Z387" s="71">
        <f t="shared" si="320"/>
        <v>4.3947190681135305E-3</v>
      </c>
      <c r="AA387" s="71">
        <f t="shared" si="321"/>
        <v>-2.3989205779115755E-3</v>
      </c>
      <c r="AB387" s="71">
        <f t="shared" si="322"/>
        <v>-3.5684270179046967E-3</v>
      </c>
      <c r="AC387" s="71">
        <f t="shared" si="323"/>
        <v>8.1760458537063997E-4</v>
      </c>
      <c r="AD387" s="71">
        <f t="shared" si="324"/>
        <v>4.1709670906657104E-3</v>
      </c>
      <c r="AE387" s="71">
        <f t="shared" si="325"/>
        <v>-2.1506451260979221E-4</v>
      </c>
      <c r="AF387" s="71">
        <f t="shared" si="326"/>
        <v>6.0254007276093263E-4</v>
      </c>
      <c r="AG387" s="71">
        <f t="shared" si="327"/>
        <v>-1.7963805051506541E-3</v>
      </c>
      <c r="AH387" s="71">
        <f t="shared" si="328"/>
        <v>7.5084852434461377E-4</v>
      </c>
      <c r="AI387" s="71">
        <f t="shared" si="329"/>
        <v>1.2833669557119265E-3</v>
      </c>
      <c r="AJ387" s="71">
        <f t="shared" si="330"/>
        <v>3.3140147107218985E-3</v>
      </c>
      <c r="AK387" s="71">
        <f t="shared" si="331"/>
        <v>2.9969976872721558E-3</v>
      </c>
      <c r="AL387" s="71">
        <f t="shared" si="332"/>
        <v>4.1709670906657104E-3</v>
      </c>
      <c r="AM387" s="71">
        <f t="shared" si="333"/>
        <v>3.3751120784086671E-3</v>
      </c>
      <c r="AN387" s="71">
        <f t="shared" si="334"/>
        <v>1.6304987852682346E-4</v>
      </c>
      <c r="AO387" s="40">
        <f t="shared" si="335"/>
        <v>0</v>
      </c>
      <c r="AP387" s="40">
        <f t="shared" si="336"/>
        <v>0.57463768115941982</v>
      </c>
      <c r="AQ387" s="71">
        <f t="shared" si="337"/>
        <v>-2.209471396668669E-3</v>
      </c>
      <c r="AR387" s="71">
        <f t="shared" si="341"/>
        <v>-2.5575074930378667E-3</v>
      </c>
      <c r="AS387" s="71">
        <f t="shared" si="343"/>
        <v>6.0254007276093263E-4</v>
      </c>
      <c r="AT387" s="28">
        <f t="shared" si="344"/>
        <v>0.71811594202898921</v>
      </c>
      <c r="AU387" s="28">
        <f t="shared" si="345"/>
        <v>0.24193548387095459</v>
      </c>
      <c r="AV387" s="40">
        <f t="shared" si="346"/>
        <v>0.18607856650584853</v>
      </c>
      <c r="AW387" s="71">
        <f t="shared" si="347"/>
        <v>6.0254007276093263E-4</v>
      </c>
      <c r="AX387" s="28">
        <f t="shared" si="348"/>
        <v>-0.58304617505170053</v>
      </c>
      <c r="AY387" s="71">
        <f t="shared" si="349"/>
        <v>2.9969976872721558E-3</v>
      </c>
      <c r="AZ387" s="71">
        <f t="shared" si="350"/>
        <v>8.1760458537063997E-4</v>
      </c>
      <c r="BA387" s="71">
        <f t="shared" si="339"/>
        <v>0.28063040162684094</v>
      </c>
      <c r="BB387" s="71">
        <f t="shared" si="351"/>
        <v>-3.7637339128663988E-3</v>
      </c>
      <c r="BC387" s="71">
        <f t="shared" si="340"/>
        <v>-2.2960725176403621E-4</v>
      </c>
      <c r="BD387" s="39">
        <f t="shared" si="342"/>
        <v>1</v>
      </c>
    </row>
    <row r="388" spans="1:57">
      <c r="A388" s="68">
        <v>43075</v>
      </c>
      <c r="B388" s="41">
        <f t="shared" si="312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70">
        <f t="shared" si="149"/>
        <v>3375.9445000000005</v>
      </c>
      <c r="T388" s="70" t="str">
        <f t="shared" si="314"/>
        <v>熊</v>
      </c>
      <c r="U388" s="70">
        <f t="shared" si="315"/>
        <v>3296.07</v>
      </c>
      <c r="V388" s="70">
        <f t="shared" si="316"/>
        <v>3254.61</v>
      </c>
      <c r="W388" s="40">
        <f t="shared" si="317"/>
        <v>1.2658396871923465E-2</v>
      </c>
      <c r="X388" s="70">
        <f t="shared" si="318"/>
        <v>957</v>
      </c>
      <c r="Y388" s="70">
        <f t="shared" si="319"/>
        <v>1419</v>
      </c>
      <c r="Z388" s="71">
        <f t="shared" si="320"/>
        <v>1.2596807957925579E-2</v>
      </c>
      <c r="AA388" s="71">
        <f t="shared" si="321"/>
        <v>-3.7513368500718203E-3</v>
      </c>
      <c r="AB388" s="71">
        <f t="shared" si="322"/>
        <v>-6.4036129489633358E-4</v>
      </c>
      <c r="AC388" s="71">
        <f t="shared" si="323"/>
        <v>1.2018035577027167E-2</v>
      </c>
      <c r="AD388" s="71">
        <f t="shared" si="324"/>
        <v>1.4451878678519076E-3</v>
      </c>
      <c r="AE388" s="71">
        <f t="shared" si="325"/>
        <v>-1.1213209004071497E-2</v>
      </c>
      <c r="AF388" s="71">
        <f t="shared" si="326"/>
        <v>8.0482657295571415E-4</v>
      </c>
      <c r="AG388" s="71">
        <f t="shared" si="327"/>
        <v>-2.9465102771161623E-3</v>
      </c>
      <c r="AH388" s="71">
        <f t="shared" si="328"/>
        <v>-1.5963830877514967E-3</v>
      </c>
      <c r="AI388" s="71">
        <f t="shared" si="329"/>
        <v>-2.1382119865747898E-3</v>
      </c>
      <c r="AJ388" s="71">
        <f t="shared" si="330"/>
        <v>-9.5144159687675259E-4</v>
      </c>
      <c r="AK388" s="71">
        <f t="shared" si="331"/>
        <v>-2.2935092212259442E-3</v>
      </c>
      <c r="AL388" s="71">
        <f t="shared" si="332"/>
        <v>5.9459141185806046E-3</v>
      </c>
      <c r="AM388" s="71">
        <f t="shared" si="333"/>
        <v>1.2069643858042586E-2</v>
      </c>
      <c r="AN388" s="71">
        <f t="shared" si="334"/>
        <v>-3.6544030993382151E-5</v>
      </c>
      <c r="AO388" s="40">
        <f t="shared" si="335"/>
        <v>0.75639713408391873</v>
      </c>
      <c r="AP388" s="40">
        <f t="shared" si="336"/>
        <v>1.3894575230296666</v>
      </c>
      <c r="AQ388" s="71">
        <f t="shared" si="337"/>
        <v>-2.2774990293676928E-3</v>
      </c>
      <c r="AR388" s="71">
        <f t="shared" si="341"/>
        <v>3.134879825174945E-3</v>
      </c>
      <c r="AS388" s="71">
        <f t="shared" si="343"/>
        <v>8.0482657295571415E-4</v>
      </c>
      <c r="AT388" s="28">
        <f t="shared" si="344"/>
        <v>0.37052200614123826</v>
      </c>
      <c r="AU388" s="28">
        <f t="shared" si="345"/>
        <v>0.99569838056679982</v>
      </c>
      <c r="AV388" s="40">
        <f t="shared" si="346"/>
        <v>0.94910757356487874</v>
      </c>
      <c r="AW388" s="71">
        <f t="shared" si="347"/>
        <v>8.0482657295571415E-4</v>
      </c>
      <c r="AX388" s="28">
        <f t="shared" si="348"/>
        <v>0.24867342016401198</v>
      </c>
      <c r="AY388" s="71">
        <f t="shared" si="349"/>
        <v>2.2072170295026751E-3</v>
      </c>
      <c r="AZ388" s="71">
        <f t="shared" si="350"/>
        <v>1.2018035577027167E-2</v>
      </c>
      <c r="BA388" s="71">
        <f t="shared" si="339"/>
        <v>0.18607856650584853</v>
      </c>
      <c r="BB388" s="71">
        <f t="shared" si="351"/>
        <v>-2.5575074930378667E-3</v>
      </c>
      <c r="BC388" s="71">
        <f t="shared" si="340"/>
        <v>6.0254007276093263E-4</v>
      </c>
      <c r="BD388" s="39">
        <f t="shared" si="342"/>
        <v>1</v>
      </c>
    </row>
    <row r="389" spans="1:57">
      <c r="A389" s="68">
        <v>43076</v>
      </c>
      <c r="B389" s="41">
        <f t="shared" si="312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70">
        <f t="shared" si="149"/>
        <v>3369.8695000000007</v>
      </c>
      <c r="T389" s="70" t="str">
        <f t="shared" si="314"/>
        <v>熊</v>
      </c>
      <c r="U389" s="70">
        <f t="shared" si="315"/>
        <v>3291.25</v>
      </c>
      <c r="V389" s="70">
        <f t="shared" si="316"/>
        <v>3259.31</v>
      </c>
      <c r="W389" s="40">
        <f t="shared" si="317"/>
        <v>9.7519152938695137E-3</v>
      </c>
      <c r="X389" s="70">
        <f t="shared" si="318"/>
        <v>947</v>
      </c>
      <c r="Y389" s="70">
        <f t="shared" si="319"/>
        <v>1443</v>
      </c>
      <c r="Z389" s="71">
        <f t="shared" si="320"/>
        <v>9.7280768012475496E-3</v>
      </c>
      <c r="AA389" s="71">
        <f t="shared" si="321"/>
        <v>-3.2475656617504938E-3</v>
      </c>
      <c r="AB389" s="71">
        <f t="shared" si="322"/>
        <v>-5.8507320310431854E-3</v>
      </c>
      <c r="AC389" s="71">
        <f t="shared" si="323"/>
        <v>3.9011832628262268E-3</v>
      </c>
      <c r="AD389" s="71">
        <f t="shared" si="324"/>
        <v>2.4245090992461825E-3</v>
      </c>
      <c r="AE389" s="71">
        <f t="shared" si="325"/>
        <v>-7.3274061946232384E-3</v>
      </c>
      <c r="AF389" s="71">
        <f t="shared" si="326"/>
        <v>-3.4262229317970996E-3</v>
      </c>
      <c r="AG389" s="71">
        <f t="shared" si="327"/>
        <v>-6.67378859354758E-3</v>
      </c>
      <c r="AH389" s="71">
        <f t="shared" si="328"/>
        <v>-2.2845620060952163E-4</v>
      </c>
      <c r="AI389" s="71">
        <f t="shared" si="329"/>
        <v>-1.6143697215855723E-4</v>
      </c>
      <c r="AJ389" s="71">
        <f t="shared" si="330"/>
        <v>9.4413320266745421E-5</v>
      </c>
      <c r="AK389" s="71">
        <f t="shared" si="331"/>
        <v>-2.9923383749470992E-3</v>
      </c>
      <c r="AL389" s="71">
        <f t="shared" si="332"/>
        <v>6.2450580214710094E-3</v>
      </c>
      <c r="AM389" s="71">
        <f t="shared" si="333"/>
        <v>7.9637622405468803E-3</v>
      </c>
      <c r="AN389" s="71">
        <f t="shared" si="334"/>
        <v>-1.2525719748808744E-4</v>
      </c>
      <c r="AO389" s="40">
        <f t="shared" si="335"/>
        <v>0.61102977061982011</v>
      </c>
      <c r="AP389" s="40">
        <f t="shared" si="336"/>
        <v>1.1322596388482218</v>
      </c>
      <c r="AQ389" s="71">
        <f t="shared" si="337"/>
        <v>1.2220905080385575E-5</v>
      </c>
      <c r="AR389" s="71">
        <f t="shared" si="341"/>
        <v>-3.0862735936192619E-4</v>
      </c>
      <c r="AS389" s="71">
        <f t="shared" si="343"/>
        <v>-3.4262229317970996E-3</v>
      </c>
      <c r="AT389" s="28">
        <f t="shared" si="344"/>
        <v>0.13225963884819963</v>
      </c>
      <c r="AU389" s="28">
        <f t="shared" si="345"/>
        <v>0.48887183422871311</v>
      </c>
      <c r="AV389" s="40">
        <f t="shared" si="346"/>
        <v>0.39887288666249887</v>
      </c>
      <c r="AW389" s="71">
        <f t="shared" si="347"/>
        <v>-3.4262229317970996E-3</v>
      </c>
      <c r="AX389" s="28">
        <f t="shared" si="348"/>
        <v>-3.162179085785103E-2</v>
      </c>
      <c r="AY389" s="71">
        <f t="shared" si="349"/>
        <v>8.282105472777443E-4</v>
      </c>
      <c r="AZ389" s="71">
        <f t="shared" si="350"/>
        <v>3.9011832628262268E-3</v>
      </c>
      <c r="BA389" s="71">
        <f t="shared" si="339"/>
        <v>0.94910757356487874</v>
      </c>
      <c r="BB389" s="71">
        <f t="shared" si="351"/>
        <v>3.134879825174945E-3</v>
      </c>
      <c r="BC389" s="71">
        <f t="shared" si="340"/>
        <v>8.0482657295571415E-4</v>
      </c>
      <c r="BD389" s="39">
        <f t="shared" si="342"/>
        <v>0</v>
      </c>
      <c r="BE389" t="s">
        <v>594</v>
      </c>
    </row>
    <row r="390" spans="1:57">
      <c r="A390" s="68">
        <v>43077</v>
      </c>
      <c r="B390" s="41">
        <f t="shared" si="312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70">
        <f t="shared" si="149"/>
        <v>3362.0825000000013</v>
      </c>
      <c r="T390" s="70" t="str">
        <f t="shared" si="314"/>
        <v>熊</v>
      </c>
      <c r="U390" s="70">
        <f t="shared" si="315"/>
        <v>3297.13</v>
      </c>
      <c r="V390" s="70">
        <f t="shared" si="316"/>
        <v>3258.85</v>
      </c>
      <c r="W390" s="40">
        <f t="shared" si="317"/>
        <v>1.1678020689198248E-2</v>
      </c>
      <c r="X390" s="70">
        <f t="shared" si="318"/>
        <v>1415</v>
      </c>
      <c r="Y390" s="70">
        <f t="shared" si="319"/>
        <v>945</v>
      </c>
      <c r="Z390" s="71">
        <f t="shared" si="320"/>
        <v>1.1726216732833469E-2</v>
      </c>
      <c r="AA390" s="71">
        <f t="shared" si="321"/>
        <v>-2.3162146840376235E-3</v>
      </c>
      <c r="AB390" s="71">
        <f t="shared" si="322"/>
        <v>-2.1678678379299064E-3</v>
      </c>
      <c r="AC390" s="71">
        <f t="shared" si="323"/>
        <v>9.5101528512683726E-3</v>
      </c>
      <c r="AD390" s="71">
        <f t="shared" si="324"/>
        <v>9.9519079836119344E-3</v>
      </c>
      <c r="AE390" s="71">
        <f t="shared" si="325"/>
        <v>-1.7261127055861604E-3</v>
      </c>
      <c r="AF390" s="71">
        <f t="shared" si="326"/>
        <v>7.7840401456821919E-3</v>
      </c>
      <c r="AG390" s="71">
        <f t="shared" si="327"/>
        <v>5.4678254616443798E-3</v>
      </c>
      <c r="AH390" s="71">
        <f t="shared" si="328"/>
        <v>-1.9606882078392266E-4</v>
      </c>
      <c r="AI390" s="71">
        <f t="shared" si="329"/>
        <v>7.7776931119726369E-4</v>
      </c>
      <c r="AJ390" s="71">
        <f t="shared" si="330"/>
        <v>-7.7837470718766853E-4</v>
      </c>
      <c r="AK390" s="71">
        <f t="shared" si="331"/>
        <v>4.3892161942371234E-3</v>
      </c>
      <c r="AL390" s="71">
        <f t="shared" si="332"/>
        <v>7.3771741041499103E-3</v>
      </c>
      <c r="AM390" s="71">
        <f t="shared" si="333"/>
        <v>5.6358910866944221E-3</v>
      </c>
      <c r="AN390" s="71">
        <f t="shared" si="334"/>
        <v>9.4541162835275417E-5</v>
      </c>
      <c r="AO390" s="40">
        <f t="shared" si="335"/>
        <v>0.23331951927062095</v>
      </c>
      <c r="AP390" s="40">
        <f t="shared" si="336"/>
        <v>0.54703688354746016</v>
      </c>
      <c r="AQ390" s="71">
        <f t="shared" si="337"/>
        <v>6.0991229461240893E-6</v>
      </c>
      <c r="AR390" s="71">
        <f t="shared" ref="AR390:AR421" si="352">LN(N390/L390)</f>
        <v>3.3002827886098509E-3</v>
      </c>
      <c r="AS390" s="71">
        <f t="shared" si="343"/>
        <v>7.7840401456821919E-3</v>
      </c>
      <c r="AT390" s="28">
        <f t="shared" si="344"/>
        <v>0.82842934106921451</v>
      </c>
      <c r="AU390" s="28">
        <f t="shared" si="345"/>
        <v>0.61467889908255535</v>
      </c>
      <c r="AV390" s="40">
        <f t="shared" si="346"/>
        <v>0.81347962382444383</v>
      </c>
      <c r="AW390" s="71">
        <f t="shared" si="347"/>
        <v>7.7840401456821919E-3</v>
      </c>
      <c r="AX390" s="28">
        <f t="shared" si="348"/>
        <v>0.28317659352141156</v>
      </c>
      <c r="AY390" s="71">
        <f t="shared" si="349"/>
        <v>6.1153288998233761E-3</v>
      </c>
      <c r="AZ390" s="71">
        <f t="shared" si="350"/>
        <v>3.4680232487644164E-3</v>
      </c>
      <c r="BA390" s="71">
        <f t="shared" si="339"/>
        <v>0.39887288666249887</v>
      </c>
      <c r="BB390" s="71">
        <f t="shared" si="351"/>
        <v>-3.0862735936192619E-4</v>
      </c>
      <c r="BC390" s="71">
        <f t="shared" si="340"/>
        <v>-3.4262229317970996E-3</v>
      </c>
      <c r="BD390" s="39">
        <f t="shared" si="342"/>
        <v>1</v>
      </c>
    </row>
    <row r="391" spans="1:57">
      <c r="A391" s="68">
        <v>43080</v>
      </c>
      <c r="B391" s="41">
        <f t="shared" si="312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70">
        <f t="shared" si="149"/>
        <v>3354.9485000000009</v>
      </c>
      <c r="T391" s="70" t="str">
        <f t="shared" si="314"/>
        <v>熊</v>
      </c>
      <c r="U391" s="70">
        <f t="shared" si="315"/>
        <v>3322.66</v>
      </c>
      <c r="V391" s="70">
        <f t="shared" si="316"/>
        <v>3288.59</v>
      </c>
      <c r="W391" s="40">
        <f t="shared" si="317"/>
        <v>1.0306765468701974E-2</v>
      </c>
      <c r="X391" s="70">
        <f t="shared" si="318"/>
        <v>1459</v>
      </c>
      <c r="Y391" s="70">
        <f t="shared" si="319"/>
        <v>934</v>
      </c>
      <c r="Z391" s="71">
        <f t="shared" si="320"/>
        <v>1.0354081003133184E-2</v>
      </c>
      <c r="AA391" s="71">
        <f t="shared" si="321"/>
        <v>1.5196459861965266E-4</v>
      </c>
      <c r="AB391" s="71">
        <f t="shared" si="322"/>
        <v>-1.3845287958961044E-4</v>
      </c>
      <c r="AC391" s="71">
        <f t="shared" si="323"/>
        <v>1.016831258911252E-2</v>
      </c>
      <c r="AD391" s="71">
        <f t="shared" si="324"/>
        <v>9.7291770968261221E-3</v>
      </c>
      <c r="AE391" s="71">
        <f t="shared" si="325"/>
        <v>-5.7758837187602116E-4</v>
      </c>
      <c r="AF391" s="71">
        <f t="shared" si="326"/>
        <v>9.5907242172363454E-3</v>
      </c>
      <c r="AG391" s="71">
        <f t="shared" si="327"/>
        <v>9.7426888158561147E-3</v>
      </c>
      <c r="AH391" s="71">
        <f t="shared" si="328"/>
        <v>3.4639295892478322E-4</v>
      </c>
      <c r="AI391" s="71">
        <f t="shared" si="329"/>
        <v>-2.2491580949007202E-4</v>
      </c>
      <c r="AJ391" s="71">
        <f t="shared" si="330"/>
        <v>1.8885116130141042E-3</v>
      </c>
      <c r="AK391" s="71">
        <f t="shared" si="331"/>
        <v>3.8612604486132776E-3</v>
      </c>
      <c r="AL391" s="71">
        <f t="shared" si="332"/>
        <v>6.1961935957875339E-3</v>
      </c>
      <c r="AM391" s="71">
        <f t="shared" si="333"/>
        <v>6.0798535402552881E-3</v>
      </c>
      <c r="AN391" s="71">
        <f t="shared" si="334"/>
        <v>2.7242430556519788E-4</v>
      </c>
      <c r="AO391" s="40">
        <f t="shared" si="335"/>
        <v>9.2954990215246142E-2</v>
      </c>
      <c r="AP391" s="40">
        <f t="shared" si="336"/>
        <v>6.8493150684913531E-2</v>
      </c>
      <c r="AQ391" s="71">
        <f t="shared" si="337"/>
        <v>2.4814421542777583E-4</v>
      </c>
      <c r="AR391" s="71">
        <f t="shared" si="352"/>
        <v>5.4570394630581174E-3</v>
      </c>
      <c r="AS391" s="71">
        <f t="shared" si="343"/>
        <v>9.5907242172363454E-3</v>
      </c>
      <c r="AT391" s="28">
        <f t="shared" si="344"/>
        <v>0.71575342465751546</v>
      </c>
      <c r="AU391" s="28">
        <f t="shared" si="345"/>
        <v>0.97715988083415894</v>
      </c>
      <c r="AV391" s="40">
        <f t="shared" si="346"/>
        <v>0.98649838567654713</v>
      </c>
      <c r="AW391" s="71">
        <f t="shared" si="347"/>
        <v>9.5907242172363454E-3</v>
      </c>
      <c r="AX391" s="28">
        <f t="shared" si="348"/>
        <v>0.53067214558262643</v>
      </c>
      <c r="AY391" s="71">
        <f t="shared" si="349"/>
        <v>4.4388488204892742E-3</v>
      </c>
      <c r="AZ391" s="71">
        <f t="shared" si="350"/>
        <v>5.9414006606655356E-3</v>
      </c>
      <c r="BA391" s="71">
        <f t="shared" si="339"/>
        <v>0.81347962382444383</v>
      </c>
      <c r="BB391" s="71">
        <f t="shared" si="351"/>
        <v>3.3002827886098509E-3</v>
      </c>
      <c r="BC391" s="71">
        <f t="shared" si="340"/>
        <v>7.7840401456821919E-3</v>
      </c>
      <c r="BD391" s="39">
        <f t="shared" si="342"/>
        <v>0</v>
      </c>
    </row>
    <row r="392" spans="1:57">
      <c r="A392" s="68">
        <v>43081</v>
      </c>
      <c r="B392" s="41">
        <f t="shared" si="312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70">
        <f t="shared" si="149"/>
        <v>3348.6670000000004</v>
      </c>
      <c r="T392" s="70" t="str">
        <f t="shared" si="314"/>
        <v>熊</v>
      </c>
      <c r="U392" s="70">
        <f t="shared" si="315"/>
        <v>3320.31</v>
      </c>
      <c r="V392" s="70">
        <f t="shared" si="316"/>
        <v>3280.44</v>
      </c>
      <c r="W392" s="40">
        <f t="shared" si="317"/>
        <v>1.2080592322639725E-2</v>
      </c>
      <c r="X392" s="70">
        <f t="shared" si="318"/>
        <v>930</v>
      </c>
      <c r="Y392" s="70">
        <f t="shared" si="319"/>
        <v>1459</v>
      </c>
      <c r="Z392" s="71">
        <f t="shared" si="320"/>
        <v>1.2007914923606498E-2</v>
      </c>
      <c r="AA392" s="71">
        <f t="shared" si="321"/>
        <v>-5.6906201149964993E-4</v>
      </c>
      <c r="AB392" s="71">
        <f t="shared" si="322"/>
        <v>-1.1967808935208407E-2</v>
      </c>
      <c r="AC392" s="71">
        <f t="shared" si="323"/>
        <v>1.1278338743131889E-4</v>
      </c>
      <c r="AD392" s="71">
        <f t="shared" si="324"/>
        <v>0</v>
      </c>
      <c r="AE392" s="71">
        <f t="shared" si="325"/>
        <v>-1.2080592322639836E-2</v>
      </c>
      <c r="AF392" s="71">
        <f t="shared" si="326"/>
        <v>-1.1967808935208407E-2</v>
      </c>
      <c r="AG392" s="71">
        <f t="shared" si="327"/>
        <v>-1.2536870946708066E-2</v>
      </c>
      <c r="AH392" s="71">
        <f t="shared" si="328"/>
        <v>-6.2965749015270103E-4</v>
      </c>
      <c r="AI392" s="71">
        <f t="shared" si="329"/>
        <v>-2.8917143549212214E-4</v>
      </c>
      <c r="AJ392" s="71">
        <f t="shared" si="330"/>
        <v>-1.9203382319186398E-3</v>
      </c>
      <c r="AK392" s="71">
        <f t="shared" si="331"/>
        <v>-5.1876482699499266E-3</v>
      </c>
      <c r="AL392" s="71">
        <f t="shared" si="332"/>
        <v>5.3238919707818515E-3</v>
      </c>
      <c r="AM392" s="71">
        <f t="shared" si="333"/>
        <v>7.9731534823237436E-3</v>
      </c>
      <c r="AN392" s="71">
        <f t="shared" si="334"/>
        <v>-4.2384940031781141E-5</v>
      </c>
      <c r="AO392" s="40">
        <f t="shared" si="335"/>
        <v>1</v>
      </c>
      <c r="AP392" s="40">
        <f t="shared" si="336"/>
        <v>1.1072036301758288</v>
      </c>
      <c r="AQ392" s="71">
        <f t="shared" si="337"/>
        <v>5.7204516781963631E-4</v>
      </c>
      <c r="AR392" s="71">
        <f t="shared" si="352"/>
        <v>-6.7377757252267273E-3</v>
      </c>
      <c r="AS392" s="71">
        <f t="shared" si="343"/>
        <v>-1.1967808935208407E-2</v>
      </c>
      <c r="AT392" s="28">
        <f t="shared" si="344"/>
        <v>2.5524673851404996E-2</v>
      </c>
      <c r="AU392" s="28">
        <f t="shared" si="345"/>
        <v>1.408987052551006E-2</v>
      </c>
      <c r="AV392" s="40">
        <f t="shared" si="346"/>
        <v>9.2801605216927992E-3</v>
      </c>
      <c r="AW392" s="71">
        <f t="shared" si="347"/>
        <v>-1.1967808935208407E-2</v>
      </c>
      <c r="AX392" s="28">
        <f t="shared" si="348"/>
        <v>-0.55630800100325806</v>
      </c>
      <c r="AY392" s="71">
        <f t="shared" si="349"/>
        <v>1.3624370083195386E-4</v>
      </c>
      <c r="AZ392" s="71">
        <f t="shared" si="350"/>
        <v>1.1278338743131889E-4</v>
      </c>
      <c r="BA392" s="71">
        <f t="shared" si="339"/>
        <v>0.98649838567654713</v>
      </c>
      <c r="BB392" s="71">
        <f t="shared" si="351"/>
        <v>5.4570394630581174E-3</v>
      </c>
      <c r="BC392" s="71">
        <f t="shared" si="340"/>
        <v>9.5907242172363454E-3</v>
      </c>
      <c r="BD392" s="39">
        <f t="shared" si="342"/>
        <v>0</v>
      </c>
    </row>
    <row r="393" spans="1:57">
      <c r="A393" s="68">
        <v>43082</v>
      </c>
      <c r="B393" s="41">
        <f t="shared" si="312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70">
        <f t="shared" si="149"/>
        <v>3341.2305000000001</v>
      </c>
      <c r="T393" s="70" t="str">
        <f t="shared" si="314"/>
        <v>熊</v>
      </c>
      <c r="U393" s="70">
        <f t="shared" si="315"/>
        <v>3303.92</v>
      </c>
      <c r="V393" s="70">
        <f t="shared" si="316"/>
        <v>3273.49</v>
      </c>
      <c r="W393" s="40">
        <f t="shared" si="317"/>
        <v>9.2529482304620995E-3</v>
      </c>
      <c r="X393" s="70">
        <f t="shared" si="318"/>
        <v>1450</v>
      </c>
      <c r="Y393" s="70">
        <f t="shared" si="319"/>
        <v>1113</v>
      </c>
      <c r="Z393" s="71">
        <f t="shared" si="320"/>
        <v>9.2819668130796392E-3</v>
      </c>
      <c r="AA393" s="71">
        <f t="shared" si="321"/>
        <v>-7.3484462563296797E-4</v>
      </c>
      <c r="AB393" s="71">
        <f t="shared" si="322"/>
        <v>-2.6638575235935695E-4</v>
      </c>
      <c r="AC393" s="71">
        <f t="shared" si="323"/>
        <v>8.9865624781029704E-3</v>
      </c>
      <c r="AD393" s="71">
        <f t="shared" si="324"/>
        <v>7.7541437880316103E-3</v>
      </c>
      <c r="AE393" s="71">
        <f t="shared" si="325"/>
        <v>-1.498804442430643E-3</v>
      </c>
      <c r="AF393" s="71">
        <f t="shared" si="326"/>
        <v>7.4877580356723459E-3</v>
      </c>
      <c r="AG393" s="71">
        <f t="shared" si="327"/>
        <v>6.7529134100392648E-3</v>
      </c>
      <c r="AH393" s="71">
        <f t="shared" si="328"/>
        <v>1.8299936001293324E-4</v>
      </c>
      <c r="AI393" s="71">
        <f t="shared" si="329"/>
        <v>2.2242205357992234E-3</v>
      </c>
      <c r="AJ393" s="71">
        <f t="shared" si="330"/>
        <v>5.4903324410080673E-5</v>
      </c>
      <c r="AK393" s="71">
        <f t="shared" si="331"/>
        <v>-4.7900684797319511E-4</v>
      </c>
      <c r="AL393" s="71">
        <f t="shared" si="332"/>
        <v>3.9786455899464271E-3</v>
      </c>
      <c r="AM393" s="71">
        <f t="shared" si="333"/>
        <v>8.3460710165748214E-3</v>
      </c>
      <c r="AN393" s="71">
        <f t="shared" si="334"/>
        <v>8.5444785936618023E-5</v>
      </c>
      <c r="AO393" s="40">
        <f t="shared" si="335"/>
        <v>0.37624521072798778</v>
      </c>
      <c r="AP393" s="40">
        <f t="shared" si="336"/>
        <v>0.56091954022988977</v>
      </c>
      <c r="AQ393" s="71">
        <f t="shared" si="337"/>
        <v>6.8634496560660897E-4</v>
      </c>
      <c r="AR393" s="71">
        <f t="shared" si="352"/>
        <v>7.8813200977089666E-3</v>
      </c>
      <c r="AS393" s="71">
        <f t="shared" si="343"/>
        <v>7.4877580356723459E-3</v>
      </c>
      <c r="AT393" s="28">
        <f t="shared" si="344"/>
        <v>0.25593869731801527</v>
      </c>
      <c r="AU393" s="28">
        <f t="shared" si="345"/>
        <v>0.9679533867443515</v>
      </c>
      <c r="AV393" s="40">
        <f t="shared" si="346"/>
        <v>0.97108116989812354</v>
      </c>
      <c r="AW393" s="71">
        <f t="shared" si="347"/>
        <v>7.4877580356723459E-3</v>
      </c>
      <c r="AX393" s="28">
        <f t="shared" si="348"/>
        <v>0.85211961879722609</v>
      </c>
      <c r="AY393" s="71">
        <f t="shared" si="349"/>
        <v>1.0197975944573889E-3</v>
      </c>
      <c r="AZ393" s="71">
        <f t="shared" si="350"/>
        <v>8.0796852642155016E-3</v>
      </c>
      <c r="BA393" s="71">
        <f t="shared" si="339"/>
        <v>9.2801605216927992E-3</v>
      </c>
      <c r="BB393" s="71">
        <f t="shared" si="351"/>
        <v>-6.7377757252267273E-3</v>
      </c>
      <c r="BC393" s="71">
        <f t="shared" si="340"/>
        <v>-1.1967808935208407E-2</v>
      </c>
      <c r="BD393" s="39">
        <f t="shared" si="342"/>
        <v>1</v>
      </c>
      <c r="BE393" t="s">
        <v>599</v>
      </c>
    </row>
    <row r="394" spans="1:57">
      <c r="A394" s="68">
        <v>43083</v>
      </c>
      <c r="B394" s="41">
        <f t="shared" si="312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70">
        <f t="shared" si="149"/>
        <v>3336.2564999999995</v>
      </c>
      <c r="T394" s="70" t="str">
        <f t="shared" si="314"/>
        <v>熊</v>
      </c>
      <c r="U394" s="70">
        <f t="shared" si="315"/>
        <v>3309.53</v>
      </c>
      <c r="V394" s="70">
        <f t="shared" si="316"/>
        <v>3282.57</v>
      </c>
      <c r="W394" s="40">
        <f t="shared" si="317"/>
        <v>8.1795331722921121E-3</v>
      </c>
      <c r="X394" s="70">
        <f t="shared" si="318"/>
        <v>938</v>
      </c>
      <c r="Y394" s="70">
        <f t="shared" si="319"/>
        <v>1411</v>
      </c>
      <c r="Z394" s="71">
        <f t="shared" si="320"/>
        <v>8.1624497037478955E-3</v>
      </c>
      <c r="AA394" s="71">
        <f t="shared" si="321"/>
        <v>-3.3303209070103077E-5</v>
      </c>
      <c r="AB394" s="71">
        <f t="shared" si="322"/>
        <v>-5.177254114541484E-3</v>
      </c>
      <c r="AC394" s="71">
        <f t="shared" si="323"/>
        <v>3.0022790577505314E-3</v>
      </c>
      <c r="AD394" s="71">
        <f t="shared" si="324"/>
        <v>1.9962320200707026E-3</v>
      </c>
      <c r="AE394" s="71">
        <f t="shared" si="325"/>
        <v>-6.1833011522213306E-3</v>
      </c>
      <c r="AF394" s="71">
        <f t="shared" si="326"/>
        <v>-3.1810220944707823E-3</v>
      </c>
      <c r="AG394" s="71">
        <f t="shared" si="327"/>
        <v>-3.2143253035407712E-3</v>
      </c>
      <c r="AH394" s="71">
        <f t="shared" si="328"/>
        <v>-5.6935364758376622E-4</v>
      </c>
      <c r="AI394" s="71">
        <f t="shared" si="329"/>
        <v>4.782487711173255E-4</v>
      </c>
      <c r="AJ394" s="71">
        <f t="shared" si="330"/>
        <v>9.5324420405689888E-4</v>
      </c>
      <c r="AK394" s="71">
        <f t="shared" si="331"/>
        <v>-2.0062923065605909E-3</v>
      </c>
      <c r="AL394" s="71">
        <f t="shared" si="332"/>
        <v>6.821763845337077E-3</v>
      </c>
      <c r="AM394" s="71">
        <f t="shared" si="333"/>
        <v>4.313515814553511E-3</v>
      </c>
      <c r="AN394" s="71">
        <f t="shared" si="334"/>
        <v>-6.6743522869197274E-5</v>
      </c>
      <c r="AO394" s="40">
        <f t="shared" si="335"/>
        <v>0.70666666666665046</v>
      </c>
      <c r="AP394" s="40">
        <f t="shared" si="336"/>
        <v>0.71155555555554506</v>
      </c>
      <c r="AQ394" s="71">
        <f t="shared" si="337"/>
        <v>-1.4269495459586631E-3</v>
      </c>
      <c r="AR394" s="71">
        <f t="shared" si="352"/>
        <v>-1.1079862650410428E-3</v>
      </c>
      <c r="AS394" s="71">
        <f t="shared" si="343"/>
        <v>-3.1810220944707823E-3</v>
      </c>
      <c r="AT394" s="28">
        <f t="shared" si="344"/>
        <v>0.41244444444443312</v>
      </c>
      <c r="AU394" s="28">
        <f t="shared" si="345"/>
        <v>0.69556025369977825</v>
      </c>
      <c r="AV394" s="40">
        <f t="shared" si="346"/>
        <v>0.36609792284866016</v>
      </c>
      <c r="AW394" s="71">
        <f t="shared" si="347"/>
        <v>-3.1810220944707823E-3</v>
      </c>
      <c r="AX394" s="28">
        <f t="shared" si="348"/>
        <v>-0.13538575667656105</v>
      </c>
      <c r="AY394" s="71">
        <f t="shared" si="349"/>
        <v>2.8192395187058741E-3</v>
      </c>
      <c r="AZ394" s="71">
        <f t="shared" si="350"/>
        <v>3.0022790577505314E-3</v>
      </c>
      <c r="BA394" s="71">
        <f t="shared" si="339"/>
        <v>0.97108116989812354</v>
      </c>
      <c r="BB394" s="71">
        <f t="shared" si="351"/>
        <v>7.8813200977089666E-3</v>
      </c>
      <c r="BC394" s="71">
        <f t="shared" si="340"/>
        <v>7.4877580356723459E-3</v>
      </c>
      <c r="BD394" s="39">
        <f t="shared" si="342"/>
        <v>0</v>
      </c>
      <c r="BE394" t="s">
        <v>601</v>
      </c>
    </row>
    <row r="395" spans="1:57">
      <c r="A395" s="68">
        <v>43084</v>
      </c>
      <c r="B395" s="41">
        <f t="shared" si="312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70">
        <f t="shared" si="149"/>
        <v>3330.9159999999997</v>
      </c>
      <c r="T395" s="70" t="str">
        <f t="shared" si="314"/>
        <v>熊</v>
      </c>
      <c r="U395" s="70">
        <f t="shared" si="315"/>
        <v>3287.53</v>
      </c>
      <c r="V395" s="70">
        <f t="shared" si="316"/>
        <v>3259.54</v>
      </c>
      <c r="W395" s="40">
        <f t="shared" si="317"/>
        <v>8.5504418095411882E-3</v>
      </c>
      <c r="X395" s="70">
        <f t="shared" si="318"/>
        <v>930</v>
      </c>
      <c r="Y395" s="70">
        <f t="shared" si="319"/>
        <v>1430</v>
      </c>
      <c r="Z395" s="71">
        <f t="shared" si="320"/>
        <v>8.5139907468525719E-3</v>
      </c>
      <c r="AA395" s="71">
        <f t="shared" si="321"/>
        <v>-1.4924082970985352E-3</v>
      </c>
      <c r="AB395" s="71">
        <f t="shared" si="322"/>
        <v>-6.5276634169758648E-3</v>
      </c>
      <c r="AC395" s="71">
        <f t="shared" si="323"/>
        <v>2.0227783925653351E-3</v>
      </c>
      <c r="AD395" s="71">
        <f t="shared" si="324"/>
        <v>0</v>
      </c>
      <c r="AE395" s="71">
        <f t="shared" si="325"/>
        <v>-8.5504418095410581E-3</v>
      </c>
      <c r="AF395" s="71">
        <f t="shared" si="326"/>
        <v>-6.5276634169758648E-3</v>
      </c>
      <c r="AG395" s="71">
        <f t="shared" si="327"/>
        <v>-8.020071714074338E-3</v>
      </c>
      <c r="AH395" s="71">
        <f t="shared" si="328"/>
        <v>-6.0854459314869285E-4</v>
      </c>
      <c r="AI395" s="71">
        <f t="shared" si="329"/>
        <v>-1.6743895435841142E-3</v>
      </c>
      <c r="AJ395" s="71">
        <f t="shared" si="330"/>
        <v>-1.2844630458802527E-3</v>
      </c>
      <c r="AK395" s="71">
        <f t="shared" si="331"/>
        <v>-7.072797799972619E-3</v>
      </c>
      <c r="AL395" s="71">
        <f t="shared" si="332"/>
        <v>7.6611412624301659E-3</v>
      </c>
      <c r="AM395" s="71">
        <f t="shared" si="333"/>
        <v>4.9638221059225742E-3</v>
      </c>
      <c r="AN395" s="71">
        <f t="shared" si="334"/>
        <v>-1.1947925440785191E-4</v>
      </c>
      <c r="AO395" s="40">
        <f t="shared" si="335"/>
        <v>1</v>
      </c>
      <c r="AP395" s="40">
        <f t="shared" si="336"/>
        <v>1.1956954962136239</v>
      </c>
      <c r="AQ395" s="71">
        <f t="shared" si="337"/>
        <v>-2.0529256560634544E-4</v>
      </c>
      <c r="AR395" s="71">
        <f t="shared" si="352"/>
        <v>6.6461363740464923E-4</v>
      </c>
      <c r="AS395" s="71">
        <f t="shared" si="343"/>
        <v>-6.5276634169758648E-3</v>
      </c>
      <c r="AT395" s="28">
        <f t="shared" si="344"/>
        <v>7.6524511757674829E-2</v>
      </c>
      <c r="AU395" s="28">
        <f t="shared" si="345"/>
        <v>0.40690505548704103</v>
      </c>
      <c r="AV395" s="40">
        <f t="shared" si="346"/>
        <v>0.23579849946408907</v>
      </c>
      <c r="AW395" s="71">
        <f t="shared" si="347"/>
        <v>-6.5276634169758648E-3</v>
      </c>
      <c r="AX395" s="28">
        <f t="shared" si="348"/>
        <v>7.7527688460166291E-2</v>
      </c>
      <c r="AY395" s="71">
        <f t="shared" si="349"/>
        <v>5.8834346245758282E-4</v>
      </c>
      <c r="AZ395" s="71">
        <f t="shared" si="350"/>
        <v>2.0227783925653351E-3</v>
      </c>
      <c r="BA395" s="71">
        <f t="shared" si="339"/>
        <v>0.36609792284866016</v>
      </c>
      <c r="BB395" s="71">
        <f t="shared" si="351"/>
        <v>-1.1079862650410428E-3</v>
      </c>
      <c r="BC395" s="71">
        <f t="shared" si="340"/>
        <v>-3.1810220944707823E-3</v>
      </c>
      <c r="BD395" s="39">
        <f t="shared" si="342"/>
        <v>1</v>
      </c>
      <c r="BE395" t="s">
        <v>604</v>
      </c>
    </row>
    <row r="396" spans="1:57">
      <c r="A396" s="68">
        <v>43087</v>
      </c>
      <c r="B396" s="41">
        <f t="shared" si="312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70">
        <f t="shared" si="149"/>
        <v>3325.078</v>
      </c>
      <c r="T396" s="70" t="str">
        <f t="shared" si="314"/>
        <v>熊</v>
      </c>
      <c r="U396" s="70">
        <f t="shared" si="315"/>
        <v>3280.21</v>
      </c>
      <c r="V396" s="70">
        <f t="shared" si="316"/>
        <v>3254.18</v>
      </c>
      <c r="W396" s="40">
        <f t="shared" si="317"/>
        <v>7.9671209363822923E-3</v>
      </c>
      <c r="X396" s="70">
        <f t="shared" si="318"/>
        <v>952</v>
      </c>
      <c r="Y396" s="70">
        <f t="shared" si="319"/>
        <v>1337</v>
      </c>
      <c r="Z396" s="71">
        <f t="shared" si="320"/>
        <v>7.9650431605585627E-3</v>
      </c>
      <c r="AA396" s="71">
        <f t="shared" si="321"/>
        <v>5.784973616264873E-4</v>
      </c>
      <c r="AB396" s="71">
        <f t="shared" si="322"/>
        <v>-3.7537478428628316E-3</v>
      </c>
      <c r="AC396" s="71">
        <f t="shared" si="323"/>
        <v>4.2133730935193592E-3</v>
      </c>
      <c r="AD396" s="71">
        <f t="shared" si="324"/>
        <v>3.7200878546407509E-3</v>
      </c>
      <c r="AE396" s="71">
        <f t="shared" si="325"/>
        <v>-4.2470330817416307E-3</v>
      </c>
      <c r="AF396" s="71">
        <f t="shared" si="326"/>
        <v>-3.3659988222216715E-5</v>
      </c>
      <c r="AG396" s="71">
        <f t="shared" si="327"/>
        <v>5.4483737340419846E-4</v>
      </c>
      <c r="AH396" s="71">
        <f t="shared" si="328"/>
        <v>7.9832753101727533E-4</v>
      </c>
      <c r="AI396" s="71">
        <f t="shared" si="329"/>
        <v>1.9275810905843618E-4</v>
      </c>
      <c r="AJ396" s="71">
        <f t="shared" si="330"/>
        <v>-2.0001446281681869E-3</v>
      </c>
      <c r="AK396" s="71">
        <f t="shared" si="331"/>
        <v>-1.8437870841346263E-3</v>
      </c>
      <c r="AL396" s="71">
        <f t="shared" si="332"/>
        <v>5.9502144685670989E-3</v>
      </c>
      <c r="AM396" s="71">
        <f t="shared" si="333"/>
        <v>4.3449466058193727E-3</v>
      </c>
      <c r="AN396" s="71">
        <f t="shared" si="334"/>
        <v>3.8619032919955511E-4</v>
      </c>
      <c r="AO396" s="40">
        <f t="shared" si="335"/>
        <v>0.37410071942447004</v>
      </c>
      <c r="AP396" s="40">
        <f t="shared" si="336"/>
        <v>0.27697841726618</v>
      </c>
      <c r="AQ396" s="71">
        <f t="shared" si="337"/>
        <v>-3.003573662237904E-4</v>
      </c>
      <c r="AR396" s="71">
        <f t="shared" si="352"/>
        <v>1.4239367667128087E-3</v>
      </c>
      <c r="AS396" s="71">
        <f t="shared" si="343"/>
        <v>-3.3659988222216715E-5</v>
      </c>
      <c r="AT396" s="28">
        <f t="shared" si="344"/>
        <v>6.4748201438860023E-2</v>
      </c>
      <c r="AU396" s="28">
        <f t="shared" si="345"/>
        <v>0.96965419901200889</v>
      </c>
      <c r="AV396" s="40">
        <f t="shared" si="346"/>
        <v>0.52785247791010881</v>
      </c>
      <c r="AW396" s="71">
        <f t="shared" si="347"/>
        <v>-3.3659988222216715E-5</v>
      </c>
      <c r="AX396" s="28">
        <f t="shared" si="348"/>
        <v>0.17864003073377085</v>
      </c>
      <c r="AY396" s="71">
        <f t="shared" si="349"/>
        <v>3.863395297916837E-4</v>
      </c>
      <c r="AZ396" s="71">
        <f t="shared" si="350"/>
        <v>4.2133730935193592E-3</v>
      </c>
      <c r="BA396" s="71">
        <f t="shared" si="339"/>
        <v>0.23579849946408907</v>
      </c>
      <c r="BB396" s="71">
        <f t="shared" si="351"/>
        <v>6.6461363740464923E-4</v>
      </c>
      <c r="BC396" s="71">
        <f t="shared" si="340"/>
        <v>-6.5276634169758648E-3</v>
      </c>
      <c r="BD396" s="39">
        <f t="shared" si="342"/>
        <v>0</v>
      </c>
      <c r="BE396" t="s">
        <v>605</v>
      </c>
    </row>
    <row r="397" spans="1:57">
      <c r="A397" s="68">
        <v>43088</v>
      </c>
      <c r="B397" s="41">
        <f t="shared" si="312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70">
        <f t="shared" si="149"/>
        <v>3318.8544999999999</v>
      </c>
      <c r="T397" s="70" t="str">
        <f t="shared" si="314"/>
        <v>熊</v>
      </c>
      <c r="U397" s="70">
        <f t="shared" si="315"/>
        <v>3296.74</v>
      </c>
      <c r="V397" s="70">
        <f t="shared" si="316"/>
        <v>3266.02</v>
      </c>
      <c r="W397" s="40">
        <f t="shared" si="317"/>
        <v>9.3619831824716688E-3</v>
      </c>
      <c r="X397" s="70">
        <f t="shared" si="318"/>
        <v>1459</v>
      </c>
      <c r="Y397" s="70">
        <f t="shared" si="319"/>
        <v>930</v>
      </c>
      <c r="Z397" s="71">
        <f t="shared" si="320"/>
        <v>9.4059436255747968E-3</v>
      </c>
      <c r="AA397" s="71">
        <f t="shared" si="321"/>
        <v>-5.8157866572194417E-4</v>
      </c>
      <c r="AB397" s="71">
        <f t="shared" si="322"/>
        <v>-6.0667831507548614E-5</v>
      </c>
      <c r="AC397" s="71">
        <f t="shared" si="323"/>
        <v>9.3013153509639568E-3</v>
      </c>
      <c r="AD397" s="71">
        <f t="shared" si="324"/>
        <v>9.3619831824716688E-3</v>
      </c>
      <c r="AE397" s="71">
        <f t="shared" si="325"/>
        <v>0</v>
      </c>
      <c r="AF397" s="71">
        <f t="shared" si="326"/>
        <v>9.3013153509639568E-3</v>
      </c>
      <c r="AG397" s="71">
        <f t="shared" si="327"/>
        <v>8.7197366852418932E-3</v>
      </c>
      <c r="AH397" s="71">
        <f t="shared" si="328"/>
        <v>3.5510929167636193E-4</v>
      </c>
      <c r="AI397" s="71">
        <f t="shared" si="329"/>
        <v>1.1689358202208425E-3</v>
      </c>
      <c r="AJ397" s="71">
        <f t="shared" si="330"/>
        <v>2.2051467436342669E-3</v>
      </c>
      <c r="AK397" s="71">
        <f t="shared" si="331"/>
        <v>5.9041167449918695E-3</v>
      </c>
      <c r="AL397" s="71">
        <f t="shared" si="332"/>
        <v>7.1573793458346354E-3</v>
      </c>
      <c r="AM397" s="71">
        <f t="shared" si="333"/>
        <v>3.7988308830626304E-3</v>
      </c>
      <c r="AN397" s="71">
        <f t="shared" si="334"/>
        <v>7.6092266475319894E-5</v>
      </c>
      <c r="AO397" s="40">
        <f t="shared" si="335"/>
        <v>0</v>
      </c>
      <c r="AP397" s="40">
        <f t="shared" si="336"/>
        <v>8.0988917306056604E-2</v>
      </c>
      <c r="AQ397" s="71">
        <f t="shared" si="337"/>
        <v>7.4539796291528686E-4</v>
      </c>
      <c r="AR397" s="71">
        <f t="shared" si="352"/>
        <v>3.3211063394968658E-3</v>
      </c>
      <c r="AS397" s="71">
        <f t="shared" si="343"/>
        <v>9.3013153509639568E-3</v>
      </c>
      <c r="AT397" s="28">
        <f t="shared" si="344"/>
        <v>0.8243819266837219</v>
      </c>
      <c r="AU397" s="28">
        <f t="shared" si="345"/>
        <v>0.98400000000001453</v>
      </c>
      <c r="AV397" s="40">
        <f t="shared" si="346"/>
        <v>0.99348958333333925</v>
      </c>
      <c r="AW397" s="71">
        <f t="shared" si="347"/>
        <v>9.3013153509639568E-3</v>
      </c>
      <c r="AX397" s="28">
        <f t="shared" si="348"/>
        <v>0.35579427083333032</v>
      </c>
      <c r="AY397" s="71">
        <f t="shared" si="349"/>
        <v>5.9041167449918695E-3</v>
      </c>
      <c r="AZ397" s="71">
        <f t="shared" si="350"/>
        <v>3.738163051555173E-3</v>
      </c>
      <c r="BA397" s="71">
        <f t="shared" si="339"/>
        <v>0.52785247791010881</v>
      </c>
      <c r="BB397" s="71">
        <f t="shared" si="351"/>
        <v>1.4239367667128087E-3</v>
      </c>
      <c r="BC397" s="71">
        <f t="shared" si="340"/>
        <v>-3.3659988222216715E-5</v>
      </c>
      <c r="BD397" s="39">
        <f t="shared" si="342"/>
        <v>0</v>
      </c>
      <c r="BE397" t="s">
        <v>606</v>
      </c>
    </row>
    <row r="398" spans="1:57">
      <c r="A398" s="68">
        <v>43089</v>
      </c>
      <c r="B398" s="41">
        <f t="shared" si="312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70">
        <f t="shared" si="149"/>
        <v>3313.1569999999992</v>
      </c>
      <c r="T398" s="70" t="str">
        <f t="shared" si="314"/>
        <v>熊</v>
      </c>
      <c r="U398" s="70">
        <f t="shared" si="315"/>
        <v>3300.09</v>
      </c>
      <c r="V398" s="70">
        <f t="shared" si="316"/>
        <v>3276.55</v>
      </c>
      <c r="W398" s="40">
        <f t="shared" si="317"/>
        <v>7.1587012606598556E-3</v>
      </c>
      <c r="X398" s="70">
        <f t="shared" si="318"/>
        <v>1115</v>
      </c>
      <c r="Y398" s="70">
        <f t="shared" si="319"/>
        <v>1424</v>
      </c>
      <c r="Z398" s="71">
        <f t="shared" si="320"/>
        <v>7.1403871703561595E-3</v>
      </c>
      <c r="AA398" s="71">
        <f t="shared" si="321"/>
        <v>6.0667831507603766E-5</v>
      </c>
      <c r="AB398" s="71">
        <f t="shared" si="322"/>
        <v>-3.7888838076605043E-3</v>
      </c>
      <c r="AC398" s="71">
        <f t="shared" si="323"/>
        <v>3.3698174529993978E-3</v>
      </c>
      <c r="AD398" s="71">
        <f t="shared" si="324"/>
        <v>1.0156394171039981E-3</v>
      </c>
      <c r="AE398" s="71">
        <f t="shared" si="325"/>
        <v>-6.1430618435558684E-3</v>
      </c>
      <c r="AF398" s="71">
        <f t="shared" si="326"/>
        <v>-2.7732443905564398E-3</v>
      </c>
      <c r="AG398" s="71">
        <f t="shared" si="327"/>
        <v>-2.7125765590488553E-3</v>
      </c>
      <c r="AH398" s="71">
        <f t="shared" si="328"/>
        <v>-1.2717608618631534E-3</v>
      </c>
      <c r="AI398" s="71">
        <f t="shared" si="329"/>
        <v>3.2147807402179671E-4</v>
      </c>
      <c r="AJ398" s="71">
        <f t="shared" si="330"/>
        <v>-1.5208389704003244E-3</v>
      </c>
      <c r="AK398" s="71">
        <f t="shared" si="331"/>
        <v>-4.5813316092469485E-4</v>
      </c>
      <c r="AL398" s="71">
        <f t="shared" si="332"/>
        <v>4.5435158538667305E-3</v>
      </c>
      <c r="AM398" s="71">
        <f t="shared" si="333"/>
        <v>5.96104730615892E-3</v>
      </c>
      <c r="AN398" s="71">
        <f t="shared" si="334"/>
        <v>3.0346849314467743E-6</v>
      </c>
      <c r="AO398" s="40">
        <f t="shared" si="335"/>
        <v>0.77606951871655372</v>
      </c>
      <c r="AP398" s="40">
        <f t="shared" si="336"/>
        <v>0.76270053475934674</v>
      </c>
      <c r="AQ398" s="71">
        <f t="shared" si="337"/>
        <v>-9.1993114594681737E-4</v>
      </c>
      <c r="AR398" s="71">
        <f t="shared" si="352"/>
        <v>-2.3181459145631307E-3</v>
      </c>
      <c r="AS398" s="71">
        <f t="shared" si="343"/>
        <v>-2.7732443905564398E-3</v>
      </c>
      <c r="AT398" s="28">
        <f t="shared" si="344"/>
        <v>0.67513368983956445</v>
      </c>
      <c r="AU398" s="28">
        <f t="shared" si="345"/>
        <v>0.56457376212353849</v>
      </c>
      <c r="AV398" s="40">
        <f t="shared" si="346"/>
        <v>0.46983857264230938</v>
      </c>
      <c r="AW398" s="71">
        <f t="shared" si="347"/>
        <v>-2.7732443905564398E-3</v>
      </c>
      <c r="AX398" s="28">
        <f t="shared" si="348"/>
        <v>-0.32412914188613706</v>
      </c>
      <c r="AY398" s="71">
        <f t="shared" si="349"/>
        <v>3.0697432758378476E-3</v>
      </c>
      <c r="AZ398" s="71">
        <f t="shared" si="350"/>
        <v>3.3698174529993978E-3</v>
      </c>
      <c r="BA398" s="71">
        <f t="shared" si="339"/>
        <v>0.99348958333333925</v>
      </c>
      <c r="BB398" s="71">
        <f t="shared" si="351"/>
        <v>3.3211063394968658E-3</v>
      </c>
      <c r="BC398" s="71">
        <f t="shared" si="340"/>
        <v>9.3013153509639568E-3</v>
      </c>
      <c r="BD398" s="39">
        <f t="shared" si="342"/>
        <v>0</v>
      </c>
    </row>
    <row r="399" spans="1:57">
      <c r="A399" s="68">
        <v>43090</v>
      </c>
      <c r="B399" s="41">
        <f t="shared" si="312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70">
        <f t="shared" si="149"/>
        <v>3306.0144999999998</v>
      </c>
      <c r="T399" s="70" t="str">
        <f t="shared" si="314"/>
        <v>熊</v>
      </c>
      <c r="U399" s="70">
        <f t="shared" si="315"/>
        <v>3309.13</v>
      </c>
      <c r="V399" s="70">
        <f t="shared" si="316"/>
        <v>3267.4</v>
      </c>
      <c r="W399" s="40">
        <f t="shared" si="317"/>
        <v>1.2690753351091398E-2</v>
      </c>
      <c r="X399" s="70">
        <f t="shared" si="318"/>
        <v>1351</v>
      </c>
      <c r="Y399" s="70">
        <f t="shared" si="319"/>
        <v>1011</v>
      </c>
      <c r="Z399" s="71">
        <f t="shared" si="320"/>
        <v>1.2718218169405575E-2</v>
      </c>
      <c r="AA399" s="71">
        <f t="shared" si="321"/>
        <v>-1.9760294948301671E-3</v>
      </c>
      <c r="AB399" s="71">
        <f t="shared" si="322"/>
        <v>-2.7446648360334265E-3</v>
      </c>
      <c r="AC399" s="71">
        <f t="shared" si="323"/>
        <v>9.9460885150578424E-3</v>
      </c>
      <c r="AD399" s="71">
        <f t="shared" si="324"/>
        <v>8.5004874360400731E-3</v>
      </c>
      <c r="AE399" s="71">
        <f t="shared" si="325"/>
        <v>-4.1902659150513466E-3</v>
      </c>
      <c r="AF399" s="71">
        <f t="shared" si="326"/>
        <v>5.7558226000064897E-3</v>
      </c>
      <c r="AG399" s="71">
        <f t="shared" si="327"/>
        <v>3.7797931051763087E-3</v>
      </c>
      <c r="AH399" s="71">
        <f t="shared" si="328"/>
        <v>-5.3349674841568864E-4</v>
      </c>
      <c r="AI399" s="71">
        <f t="shared" si="329"/>
        <v>-2.0776676586368018E-3</v>
      </c>
      <c r="AJ399" s="71">
        <f t="shared" si="330"/>
        <v>-1.4304125167711702E-3</v>
      </c>
      <c r="AK399" s="71">
        <f t="shared" si="331"/>
        <v>6.7341139998586931E-3</v>
      </c>
      <c r="AL399" s="71">
        <f t="shared" si="332"/>
        <v>1.0924379914910135E-2</v>
      </c>
      <c r="AM399" s="71">
        <f t="shared" si="333"/>
        <v>3.6359548098183437E-3</v>
      </c>
      <c r="AN399" s="71">
        <f t="shared" si="334"/>
        <v>-3.0272895010913044E-6</v>
      </c>
      <c r="AO399" s="40">
        <f t="shared" si="335"/>
        <v>0.38227918640289354</v>
      </c>
      <c r="AP399" s="40">
        <f t="shared" si="336"/>
        <v>0.56310950125383419</v>
      </c>
      <c r="AQ399" s="71">
        <f t="shared" si="337"/>
        <v>-1.8163929463979465E-5</v>
      </c>
      <c r="AR399" s="71">
        <f t="shared" si="352"/>
        <v>-9.7526411035102172E-4</v>
      </c>
      <c r="AS399" s="71">
        <f t="shared" si="343"/>
        <v>5.7558226000064897E-3</v>
      </c>
      <c r="AT399" s="28">
        <f t="shared" si="344"/>
        <v>1</v>
      </c>
      <c r="AU399" s="28">
        <f t="shared" si="345"/>
        <v>0.24479600333055795</v>
      </c>
      <c r="AV399" s="40">
        <f t="shared" si="346"/>
        <v>0.78265037143541438</v>
      </c>
      <c r="AW399" s="71">
        <f t="shared" si="347"/>
        <v>5.7558226000064897E-3</v>
      </c>
      <c r="AX399" s="28">
        <f t="shared" si="348"/>
        <v>-7.7162712676737438E-2</v>
      </c>
      <c r="AY399" s="71">
        <f t="shared" si="349"/>
        <v>1.0924379914910135E-2</v>
      </c>
      <c r="AZ399" s="71">
        <f t="shared" si="350"/>
        <v>8.9128997378507587E-4</v>
      </c>
      <c r="BA399" s="71">
        <f t="shared" si="339"/>
        <v>0.46983857264230938</v>
      </c>
      <c r="BB399" s="71">
        <f t="shared" si="351"/>
        <v>-2.3181459145631307E-3</v>
      </c>
      <c r="BC399" s="71">
        <f t="shared" si="340"/>
        <v>-2.7732443905564398E-3</v>
      </c>
      <c r="BD399" s="39">
        <f t="shared" ref="BD399:BD405" si="353">IF(AR398&lt;0,1,0)</f>
        <v>1</v>
      </c>
    </row>
    <row r="400" spans="1:57">
      <c r="A400" s="68">
        <v>43091</v>
      </c>
      <c r="B400" s="41">
        <f t="shared" si="312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70">
        <f t="shared" si="149"/>
        <v>3303.4219999999996</v>
      </c>
      <c r="T400" s="70" t="str">
        <f t="shared" si="314"/>
        <v>熊</v>
      </c>
      <c r="U400" s="70">
        <f t="shared" si="315"/>
        <v>3307.18</v>
      </c>
      <c r="V400" s="70">
        <f t="shared" si="316"/>
        <v>3293.89</v>
      </c>
      <c r="W400" s="40">
        <f t="shared" si="317"/>
        <v>4.0266253673059459E-3</v>
      </c>
      <c r="X400" s="70">
        <f t="shared" si="318"/>
        <v>1322</v>
      </c>
      <c r="Y400" s="70">
        <f t="shared" si="319"/>
        <v>1444</v>
      </c>
      <c r="Z400" s="71">
        <f t="shared" si="320"/>
        <v>4.0300937929277653E-3</v>
      </c>
      <c r="AA400" s="71">
        <f t="shared" si="321"/>
        <v>-7.1842676728792871E-4</v>
      </c>
      <c r="AB400" s="71">
        <f t="shared" si="322"/>
        <v>-3.0647002292200787E-3</v>
      </c>
      <c r="AC400" s="71">
        <f t="shared" si="323"/>
        <v>9.61925138085775E-4</v>
      </c>
      <c r="AD400" s="71">
        <f t="shared" si="324"/>
        <v>2.8736391573320422E-3</v>
      </c>
      <c r="AE400" s="71">
        <f t="shared" si="325"/>
        <v>-1.1529862099738297E-3</v>
      </c>
      <c r="AF400" s="71">
        <f t="shared" si="326"/>
        <v>-1.9106107188800485E-4</v>
      </c>
      <c r="AG400" s="71">
        <f t="shared" si="327"/>
        <v>-9.0948783917591729E-4</v>
      </c>
      <c r="AH400" s="71">
        <f t="shared" si="328"/>
        <v>3.9413766222661965E-4</v>
      </c>
      <c r="AI400" s="71">
        <f t="shared" si="329"/>
        <v>9.9111189945744194E-4</v>
      </c>
      <c r="AJ400" s="71">
        <f t="shared" si="330"/>
        <v>2.6984947717439555E-4</v>
      </c>
      <c r="AK400" s="71">
        <f t="shared" si="331"/>
        <v>1.8541245938852838E-3</v>
      </c>
      <c r="AL400" s="71">
        <f t="shared" si="332"/>
        <v>2.9233453566146692E-3</v>
      </c>
      <c r="AM400" s="71">
        <f t="shared" si="333"/>
        <v>4.0266253673059459E-3</v>
      </c>
      <c r="AN400" s="71">
        <f t="shared" si="334"/>
        <v>1.029061920169735E-4</v>
      </c>
      <c r="AO400" s="40">
        <f t="shared" si="335"/>
        <v>0.15544041450777055</v>
      </c>
      <c r="AP400" s="40">
        <f t="shared" si="336"/>
        <v>0.40103626943003673</v>
      </c>
      <c r="AQ400" s="71">
        <f t="shared" si="337"/>
        <v>-1.6344419325214931E-4</v>
      </c>
      <c r="AR400" s="71">
        <f t="shared" si="352"/>
        <v>-2.1480918577901583E-3</v>
      </c>
      <c r="AS400" s="71">
        <f t="shared" si="343"/>
        <v>-1.9106107188800485E-4</v>
      </c>
      <c r="AT400" s="28">
        <f t="shared" si="344"/>
        <v>0.78963730569946311</v>
      </c>
      <c r="AU400" s="28">
        <f t="shared" si="345"/>
        <v>0.23852520692250426</v>
      </c>
      <c r="AV400" s="40">
        <f t="shared" si="346"/>
        <v>0.23852520692250426</v>
      </c>
      <c r="AW400" s="71">
        <f t="shared" si="347"/>
        <v>-1.9106107188800485E-4</v>
      </c>
      <c r="AX400" s="28">
        <f t="shared" si="348"/>
        <v>-0.53348382242288672</v>
      </c>
      <c r="AY400" s="71">
        <f t="shared" si="349"/>
        <v>2.3090919350786184E-3</v>
      </c>
      <c r="AZ400" s="71">
        <f t="shared" si="350"/>
        <v>9.61925138085775E-4</v>
      </c>
      <c r="BA400" s="71">
        <f t="shared" si="339"/>
        <v>0.78265037143541438</v>
      </c>
      <c r="BB400" s="71">
        <f t="shared" si="351"/>
        <v>-9.7526411035102172E-4</v>
      </c>
      <c r="BC400" s="71">
        <f t="shared" si="340"/>
        <v>5.7558226000064897E-3</v>
      </c>
      <c r="BD400" s="39">
        <f t="shared" si="353"/>
        <v>1</v>
      </c>
    </row>
    <row r="401" spans="1:57">
      <c r="A401" s="68">
        <v>43094</v>
      </c>
      <c r="B401" s="41">
        <f t="shared" si="312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70">
        <f t="shared" si="149"/>
        <v>3300.5839999999998</v>
      </c>
      <c r="T401" s="70" t="str">
        <f t="shared" si="314"/>
        <v>熊</v>
      </c>
      <c r="U401" s="70">
        <f t="shared" si="315"/>
        <v>3312.07</v>
      </c>
      <c r="V401" s="70">
        <f t="shared" si="316"/>
        <v>3270.73</v>
      </c>
      <c r="W401" s="40">
        <f t="shared" si="317"/>
        <v>1.2560169980686882E-2</v>
      </c>
      <c r="X401" s="70">
        <f t="shared" si="318"/>
        <v>1000</v>
      </c>
      <c r="Y401" s="70">
        <f t="shared" si="319"/>
        <v>1431</v>
      </c>
      <c r="Z401" s="71">
        <f t="shared" si="320"/>
        <v>1.2541676652883204E-2</v>
      </c>
      <c r="AA401" s="71">
        <f t="shared" si="321"/>
        <v>-2.5783867631964274E-4</v>
      </c>
      <c r="AB401" s="71">
        <f t="shared" si="322"/>
        <v>-9.5897151001325502E-3</v>
      </c>
      <c r="AC401" s="71">
        <f t="shared" si="323"/>
        <v>2.9704548805544492E-3</v>
      </c>
      <c r="AD401" s="71">
        <f t="shared" si="324"/>
        <v>4.8000479555336669E-3</v>
      </c>
      <c r="AE401" s="71">
        <f t="shared" si="325"/>
        <v>-7.7601220251533086E-3</v>
      </c>
      <c r="AF401" s="71">
        <f t="shared" si="326"/>
        <v>-4.7896671445989258E-3</v>
      </c>
      <c r="AG401" s="71">
        <f t="shared" si="327"/>
        <v>-5.0475058209185544E-3</v>
      </c>
      <c r="AH401" s="71">
        <f t="shared" si="328"/>
        <v>1.1218717634206253E-3</v>
      </c>
      <c r="AI401" s="71">
        <f t="shared" si="329"/>
        <v>2.2848633265282366E-3</v>
      </c>
      <c r="AJ401" s="71">
        <f t="shared" si="330"/>
        <v>2.2394593445913308E-3</v>
      </c>
      <c r="AK401" s="71">
        <f t="shared" si="331"/>
        <v>-3.842078473397759E-3</v>
      </c>
      <c r="AL401" s="71">
        <f t="shared" si="332"/>
        <v>8.7060832550499966E-3</v>
      </c>
      <c r="AM401" s="71">
        <f t="shared" si="333"/>
        <v>5.6402932471763785E-3</v>
      </c>
      <c r="AN401" s="71">
        <f t="shared" si="334"/>
        <v>1.2181788834909559E-5</v>
      </c>
      <c r="AO401" s="40">
        <f t="shared" si="335"/>
        <v>0.44757924068268523</v>
      </c>
      <c r="AP401" s="40">
        <f t="shared" si="336"/>
        <v>0.47718564959943577</v>
      </c>
      <c r="AQ401" s="71">
        <f t="shared" si="337"/>
        <v>9.5276514547148897E-4</v>
      </c>
      <c r="AR401" s="71">
        <f t="shared" si="352"/>
        <v>-9.5977046003608798E-4</v>
      </c>
      <c r="AS401" s="71">
        <f t="shared" si="343"/>
        <v>-4.7896671445989258E-3</v>
      </c>
      <c r="AT401" s="28">
        <f t="shared" si="344"/>
        <v>7.3145245559051242E-3</v>
      </c>
      <c r="AU401" s="28">
        <f t="shared" si="345"/>
        <v>0.5259459459459469</v>
      </c>
      <c r="AV401" s="40">
        <f t="shared" si="346"/>
        <v>0.23536526366715008</v>
      </c>
      <c r="AW401" s="71">
        <f t="shared" si="347"/>
        <v>-4.7896671445989258E-3</v>
      </c>
      <c r="AX401" s="28">
        <f t="shared" si="348"/>
        <v>-7.6197387518144172E-2</v>
      </c>
      <c r="AY401" s="71">
        <f t="shared" si="349"/>
        <v>6.3956826118576212E-5</v>
      </c>
      <c r="AZ401" s="71">
        <f t="shared" si="350"/>
        <v>2.9704548805544492E-3</v>
      </c>
      <c r="BA401" s="71">
        <f t="shared" si="339"/>
        <v>0.23852520692250426</v>
      </c>
      <c r="BB401" s="71">
        <f t="shared" si="351"/>
        <v>-2.1480918577901583E-3</v>
      </c>
      <c r="BC401" s="71">
        <f t="shared" si="340"/>
        <v>-1.9106107188800485E-4</v>
      </c>
      <c r="BD401" s="39">
        <f t="shared" si="353"/>
        <v>1</v>
      </c>
      <c r="BE401" t="s">
        <v>616</v>
      </c>
    </row>
    <row r="402" spans="1:57">
      <c r="A402" s="68">
        <v>43095</v>
      </c>
      <c r="B402" s="41">
        <f t="shared" si="312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70">
        <f t="shared" si="149"/>
        <v>3298.4954999999995</v>
      </c>
      <c r="T402" s="70" t="str">
        <f t="shared" si="314"/>
        <v>熊</v>
      </c>
      <c r="U402" s="70">
        <f t="shared" si="315"/>
        <v>3307.3</v>
      </c>
      <c r="V402" s="70">
        <f t="shared" si="316"/>
        <v>3274.4</v>
      </c>
      <c r="W402" s="40">
        <f t="shared" si="317"/>
        <v>9.9975003507188701E-3</v>
      </c>
      <c r="X402" s="70">
        <f t="shared" si="318"/>
        <v>1441</v>
      </c>
      <c r="Y402" s="70">
        <f t="shared" si="319"/>
        <v>1056</v>
      </c>
      <c r="Z402" s="71">
        <f t="shared" si="320"/>
        <v>1.003709760085913E-2</v>
      </c>
      <c r="AA402" s="71">
        <f t="shared" si="321"/>
        <v>-7.9898758500826722E-4</v>
      </c>
      <c r="AB402" s="71">
        <f t="shared" si="322"/>
        <v>-3.5685016603280754E-4</v>
      </c>
      <c r="AC402" s="71">
        <f t="shared" si="323"/>
        <v>9.6406501846860587E-3</v>
      </c>
      <c r="AD402" s="71">
        <f t="shared" si="324"/>
        <v>8.9474776665487733E-3</v>
      </c>
      <c r="AE402" s="71">
        <f t="shared" si="325"/>
        <v>-1.0500226841702442E-3</v>
      </c>
      <c r="AF402" s="71">
        <f t="shared" si="326"/>
        <v>8.5906275005158059E-3</v>
      </c>
      <c r="AG402" s="71">
        <f t="shared" si="327"/>
        <v>7.7916399155076544E-3</v>
      </c>
      <c r="AH402" s="71">
        <f t="shared" si="328"/>
        <v>-8.2405261508179683E-4</v>
      </c>
      <c r="AI402" s="71">
        <f t="shared" si="329"/>
        <v>6.5570473069052578E-4</v>
      </c>
      <c r="AJ402" s="71">
        <f t="shared" si="330"/>
        <v>-5.2487352363679443E-4</v>
      </c>
      <c r="AK402" s="71">
        <f t="shared" si="331"/>
        <v>2.6111147104787629E-3</v>
      </c>
      <c r="AL402" s="71">
        <f t="shared" si="332"/>
        <v>6.3231137507415705E-3</v>
      </c>
      <c r="AM402" s="71">
        <f t="shared" si="333"/>
        <v>6.8081134787984828E-3</v>
      </c>
      <c r="AN402" s="71">
        <f t="shared" si="334"/>
        <v>1.2170595248404295E-4</v>
      </c>
      <c r="AO402" s="40">
        <f t="shared" si="335"/>
        <v>0.16562349542609811</v>
      </c>
      <c r="AP402" s="40">
        <f t="shared" si="336"/>
        <v>0.29176697159364229</v>
      </c>
      <c r="AQ402" s="71">
        <f t="shared" si="337"/>
        <v>1.8253116009682915E-4</v>
      </c>
      <c r="AR402" s="71">
        <f t="shared" si="352"/>
        <v>5.857806837552916E-3</v>
      </c>
      <c r="AS402" s="71">
        <f t="shared" si="343"/>
        <v>8.5906275005158059E-3</v>
      </c>
      <c r="AT402" s="28">
        <f t="shared" si="344"/>
        <v>0.57823784304283943</v>
      </c>
      <c r="AU402" s="28">
        <f t="shared" si="345"/>
        <v>0.94741532976825815</v>
      </c>
      <c r="AV402" s="40">
        <f t="shared" si="346"/>
        <v>0.96413373860181495</v>
      </c>
      <c r="AW402" s="71">
        <f t="shared" si="347"/>
        <v>8.5906275005158059E-3</v>
      </c>
      <c r="AX402" s="28">
        <f t="shared" si="348"/>
        <v>0.58693009118540707</v>
      </c>
      <c r="AY402" s="71">
        <f t="shared" si="349"/>
        <v>3.661137394648959E-3</v>
      </c>
      <c r="AZ402" s="71">
        <f t="shared" si="350"/>
        <v>6.4512633127657123E-3</v>
      </c>
      <c r="BA402" s="71">
        <f t="shared" si="339"/>
        <v>0.23536526366715008</v>
      </c>
      <c r="BB402" s="71">
        <f t="shared" si="351"/>
        <v>-9.5977046003608798E-4</v>
      </c>
      <c r="BC402" s="71">
        <f t="shared" si="340"/>
        <v>-4.7896671445989258E-3</v>
      </c>
      <c r="BD402" s="39">
        <f t="shared" si="353"/>
        <v>1</v>
      </c>
      <c r="BE402" t="s">
        <v>617</v>
      </c>
    </row>
    <row r="403" spans="1:57">
      <c r="A403" s="68">
        <v>43096</v>
      </c>
      <c r="B403" s="41">
        <f t="shared" si="312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70">
        <f t="shared" si="149"/>
        <v>3297.1184999999996</v>
      </c>
      <c r="T403" s="70" t="str">
        <f t="shared" si="314"/>
        <v>牛</v>
      </c>
      <c r="U403" s="70">
        <f t="shared" si="315"/>
        <v>3306.89</v>
      </c>
      <c r="V403" s="70">
        <f t="shared" si="316"/>
        <v>3270.35</v>
      </c>
      <c r="W403" s="40">
        <f t="shared" si="317"/>
        <v>1.1111157849892967E-2</v>
      </c>
      <c r="X403" s="70">
        <f t="shared" si="318"/>
        <v>1045</v>
      </c>
      <c r="Y403" s="70">
        <f t="shared" si="319"/>
        <v>1440</v>
      </c>
      <c r="Z403" s="71">
        <f t="shared" si="320"/>
        <v>1.1064479206409756E-2</v>
      </c>
      <c r="AA403" s="71">
        <f t="shared" si="321"/>
        <v>-1.1076510760863851E-3</v>
      </c>
      <c r="AB403" s="71">
        <f t="shared" si="322"/>
        <v>-9.4521620018419069E-3</v>
      </c>
      <c r="AC403" s="71">
        <f t="shared" si="323"/>
        <v>1.6589958480510627E-3</v>
      </c>
      <c r="AD403" s="71">
        <f t="shared" si="324"/>
        <v>1.3405253658514168E-3</v>
      </c>
      <c r="AE403" s="71">
        <f t="shared" si="325"/>
        <v>-9.7706324840414298E-3</v>
      </c>
      <c r="AF403" s="71">
        <f t="shared" si="326"/>
        <v>-8.111636635990415E-3</v>
      </c>
      <c r="AG403" s="71">
        <f t="shared" si="327"/>
        <v>-9.2192877120767982E-3</v>
      </c>
      <c r="AH403" s="71">
        <f t="shared" si="328"/>
        <v>-1.1810075825325041E-4</v>
      </c>
      <c r="AI403" s="71">
        <f t="shared" si="329"/>
        <v>3.9356849053791921E-4</v>
      </c>
      <c r="AJ403" s="71">
        <f t="shared" si="330"/>
        <v>-5.6337517732561043E-4</v>
      </c>
      <c r="AK403" s="71">
        <f t="shared" si="331"/>
        <v>-2.0289964865004512E-4</v>
      </c>
      <c r="AL403" s="71">
        <f t="shared" si="332"/>
        <v>3.4199252112095059E-3</v>
      </c>
      <c r="AM403" s="71">
        <f t="shared" si="333"/>
        <v>9.7585202276489671E-3</v>
      </c>
      <c r="AN403" s="71">
        <f t="shared" si="334"/>
        <v>2.7257570413331823E-5</v>
      </c>
      <c r="AO403" s="40">
        <f t="shared" si="335"/>
        <v>0.60761736049602744</v>
      </c>
      <c r="AP403" s="40">
        <f t="shared" si="336"/>
        <v>0.93179805137289773</v>
      </c>
      <c r="AQ403" s="71">
        <f t="shared" si="337"/>
        <v>-9.8477246838436436E-4</v>
      </c>
      <c r="AR403" s="71">
        <f t="shared" si="352"/>
        <v>-7.9359945577536489E-3</v>
      </c>
      <c r="AS403" s="71">
        <f t="shared" si="343"/>
        <v>-8.111636635990415E-3</v>
      </c>
      <c r="AT403" s="28">
        <f t="shared" si="344"/>
        <v>0.54827280779451504</v>
      </c>
      <c r="AU403" s="28">
        <f t="shared" si="345"/>
        <v>0.16931711880262748</v>
      </c>
      <c r="AV403" s="40">
        <f t="shared" si="346"/>
        <v>0.14860426929393258</v>
      </c>
      <c r="AW403" s="71">
        <f t="shared" si="347"/>
        <v>-8.111636635990415E-3</v>
      </c>
      <c r="AX403" s="28">
        <f t="shared" si="348"/>
        <v>-0.71428571428571253</v>
      </c>
      <c r="AY403" s="71">
        <f t="shared" si="349"/>
        <v>1.8765001967079157E-3</v>
      </c>
      <c r="AZ403" s="71">
        <f t="shared" si="350"/>
        <v>1.6589958480510627E-3</v>
      </c>
      <c r="BA403" s="71">
        <f t="shared" si="339"/>
        <v>0.96413373860181495</v>
      </c>
      <c r="BB403" s="71">
        <f t="shared" si="351"/>
        <v>5.857806837552916E-3</v>
      </c>
      <c r="BC403" s="71">
        <f t="shared" si="340"/>
        <v>8.5906275005158059E-3</v>
      </c>
      <c r="BD403" s="39">
        <f t="shared" si="353"/>
        <v>0</v>
      </c>
    </row>
    <row r="404" spans="1:57">
      <c r="A404" s="68">
        <v>43097</v>
      </c>
      <c r="B404" s="41">
        <f t="shared" si="312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70">
        <f t="shared" si="149"/>
        <v>3294.0145000000002</v>
      </c>
      <c r="T404" s="70" t="str">
        <f t="shared" si="314"/>
        <v>熊</v>
      </c>
      <c r="U404" s="70">
        <f t="shared" si="315"/>
        <v>3304.06</v>
      </c>
      <c r="V404" s="70">
        <f t="shared" si="316"/>
        <v>3263.79</v>
      </c>
      <c r="W404" s="40">
        <f t="shared" si="317"/>
        <v>1.2262918503366339E-2</v>
      </c>
      <c r="X404" s="70">
        <f t="shared" si="318"/>
        <v>1329</v>
      </c>
      <c r="Y404" s="70">
        <f t="shared" si="319"/>
        <v>940</v>
      </c>
      <c r="Z404" s="71">
        <f t="shared" si="320"/>
        <v>1.2306366489522623E-2</v>
      </c>
      <c r="AA404" s="71">
        <f t="shared" si="321"/>
        <v>-1.0659630487968833E-3</v>
      </c>
      <c r="AB404" s="71">
        <f t="shared" si="322"/>
        <v>-2.3271186363053092E-3</v>
      </c>
      <c r="AC404" s="71">
        <f t="shared" si="323"/>
        <v>9.9357998670611142E-3</v>
      </c>
      <c r="AD404" s="71">
        <f t="shared" si="324"/>
        <v>9.6619696802711496E-3</v>
      </c>
      <c r="AE404" s="71">
        <f t="shared" si="325"/>
        <v>-2.6009488230953168E-3</v>
      </c>
      <c r="AF404" s="71">
        <f t="shared" si="326"/>
        <v>7.334851043965653E-3</v>
      </c>
      <c r="AG404" s="71">
        <f t="shared" si="327"/>
        <v>6.2688879951690174E-3</v>
      </c>
      <c r="AH404" s="71">
        <f t="shared" si="328"/>
        <v>-6.3890050151974216E-4</v>
      </c>
      <c r="AI404" s="71">
        <f t="shared" si="329"/>
        <v>-3.1481382690020699E-4</v>
      </c>
      <c r="AJ404" s="71">
        <f t="shared" si="330"/>
        <v>-2.4447009769296133E-3</v>
      </c>
      <c r="AK404" s="71">
        <f t="shared" si="331"/>
        <v>5.8928371966590377E-3</v>
      </c>
      <c r="AL404" s="71">
        <f t="shared" si="332"/>
        <v>9.4472659899619716E-3</v>
      </c>
      <c r="AM404" s="71">
        <f t="shared" si="333"/>
        <v>3.7660944797020669E-3</v>
      </c>
      <c r="AN404" s="71">
        <f t="shared" si="334"/>
        <v>3.0380039097866307E-6</v>
      </c>
      <c r="AO404" s="40">
        <f t="shared" si="335"/>
        <v>0.27437056165267898</v>
      </c>
      <c r="AP404" s="40">
        <f t="shared" si="336"/>
        <v>0.38702388637831597</v>
      </c>
      <c r="AQ404" s="71">
        <f t="shared" si="337"/>
        <v>4.1308257378955455E-4</v>
      </c>
      <c r="AR404" s="71">
        <f t="shared" si="352"/>
        <v>1.4389758433969004E-3</v>
      </c>
      <c r="AS404" s="71">
        <f t="shared" si="343"/>
        <v>7.334851043965653E-3</v>
      </c>
      <c r="AT404" s="28">
        <f t="shared" si="344"/>
        <v>0.89864428663654383</v>
      </c>
      <c r="AU404" s="28">
        <f t="shared" si="345"/>
        <v>0.38164251207731148</v>
      </c>
      <c r="AV404" s="40">
        <f t="shared" si="346"/>
        <v>0.80928731065309556</v>
      </c>
      <c r="AW404" s="71">
        <f t="shared" si="347"/>
        <v>7.334851043965653E-3</v>
      </c>
      <c r="AX404" s="28">
        <f t="shared" si="348"/>
        <v>0.11770548795630094</v>
      </c>
      <c r="AY404" s="71">
        <f t="shared" si="349"/>
        <v>8.4937860197543333E-3</v>
      </c>
      <c r="AZ404" s="71">
        <f t="shared" si="350"/>
        <v>1.4389758433969004E-3</v>
      </c>
      <c r="BA404" s="71">
        <f t="shared" si="339"/>
        <v>0.14860426929393258</v>
      </c>
      <c r="BB404" s="71">
        <f t="shared" si="351"/>
        <v>-7.9359945577536489E-3</v>
      </c>
      <c r="BC404" s="71">
        <f t="shared" si="340"/>
        <v>-8.111636635990415E-3</v>
      </c>
      <c r="BD404" s="39">
        <f t="shared" si="353"/>
        <v>1</v>
      </c>
    </row>
    <row r="405" spans="1:57">
      <c r="A405" s="68">
        <v>43098</v>
      </c>
      <c r="B405" s="41">
        <f t="shared" si="312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70">
        <f t="shared" si="149"/>
        <v>3292.9739999999997</v>
      </c>
      <c r="T405" s="70" t="str">
        <f t="shared" si="314"/>
        <v>牛</v>
      </c>
      <c r="U405" s="70">
        <f t="shared" si="315"/>
        <v>3308.11</v>
      </c>
      <c r="V405" s="70">
        <f t="shared" si="316"/>
        <v>3292.8</v>
      </c>
      <c r="W405" s="40">
        <f t="shared" si="317"/>
        <v>4.6387626716691459E-3</v>
      </c>
      <c r="X405" s="70">
        <f t="shared" si="318"/>
        <v>1459</v>
      </c>
      <c r="Y405" s="70">
        <f t="shared" si="319"/>
        <v>1338</v>
      </c>
      <c r="Z405" s="71">
        <f t="shared" si="320"/>
        <v>4.6460814809194889E-3</v>
      </c>
      <c r="AA405" s="71">
        <f t="shared" si="321"/>
        <v>-3.4285905339635189E-4</v>
      </c>
      <c r="AB405" s="71">
        <f t="shared" si="322"/>
        <v>-2.8419054260028998E-4</v>
      </c>
      <c r="AC405" s="71">
        <f t="shared" si="323"/>
        <v>4.354572129068735E-3</v>
      </c>
      <c r="AD405" s="71">
        <f t="shared" si="324"/>
        <v>3.8949917188244869E-3</v>
      </c>
      <c r="AE405" s="71">
        <f t="shared" si="325"/>
        <v>-7.4377095284454138E-4</v>
      </c>
      <c r="AF405" s="71">
        <f t="shared" si="326"/>
        <v>3.6108011762242031E-3</v>
      </c>
      <c r="AG405" s="71">
        <f t="shared" si="327"/>
        <v>3.2679421228277539E-3</v>
      </c>
      <c r="AH405" s="71">
        <f t="shared" si="328"/>
        <v>6.3707795741489313E-4</v>
      </c>
      <c r="AI405" s="71">
        <f t="shared" si="329"/>
        <v>6.5830690095746791E-4</v>
      </c>
      <c r="AJ405" s="71">
        <f t="shared" si="330"/>
        <v>2.412685342124138E-3</v>
      </c>
      <c r="AK405" s="71">
        <f t="shared" si="331"/>
        <v>1.1009793154447727E-3</v>
      </c>
      <c r="AL405" s="71">
        <f t="shared" si="332"/>
        <v>3.536061934008405E-3</v>
      </c>
      <c r="AM405" s="71">
        <f t="shared" si="333"/>
        <v>4.6387626716691459E-3</v>
      </c>
      <c r="AN405" s="71">
        <f t="shared" si="334"/>
        <v>-4.2439546388332512E-5</v>
      </c>
      <c r="AO405" s="40">
        <f t="shared" si="335"/>
        <v>6.8551842330777796E-2</v>
      </c>
      <c r="AP405" s="40">
        <f t="shared" si="336"/>
        <v>0.16538131962298877</v>
      </c>
      <c r="AQ405" s="71">
        <f t="shared" si="337"/>
        <v>5.2733506090780861E-4</v>
      </c>
      <c r="AR405" s="71">
        <f t="shared" si="352"/>
        <v>2.5522614071677614E-3</v>
      </c>
      <c r="AS405" s="71">
        <f t="shared" si="343"/>
        <v>3.6108011762242031E-3</v>
      </c>
      <c r="AT405" s="28">
        <f t="shared" si="344"/>
        <v>0.3796058269066207</v>
      </c>
      <c r="AU405" s="28">
        <f t="shared" si="345"/>
        <v>0.9386022207707343</v>
      </c>
      <c r="AV405" s="40">
        <f t="shared" si="346"/>
        <v>0.9386022207707343</v>
      </c>
      <c r="AW405" s="71">
        <f t="shared" si="347"/>
        <v>3.6108011762242031E-3</v>
      </c>
      <c r="AX405" s="28">
        <f t="shared" si="348"/>
        <v>0.55062050947095498</v>
      </c>
      <c r="AY405" s="71">
        <f t="shared" si="349"/>
        <v>1.3437824791489182E-3</v>
      </c>
      <c r="AZ405" s="71">
        <f t="shared" si="350"/>
        <v>4.354572129068735E-3</v>
      </c>
      <c r="BA405" s="71">
        <f t="shared" si="339"/>
        <v>0.80928731065309556</v>
      </c>
      <c r="BB405" s="71">
        <f t="shared" si="351"/>
        <v>1.4389758433969004E-3</v>
      </c>
      <c r="BC405" s="71">
        <f t="shared" si="340"/>
        <v>7.334851043965653E-3</v>
      </c>
      <c r="BD405" s="39">
        <f t="shared" si="353"/>
        <v>0</v>
      </c>
    </row>
    <row r="406" spans="1:57">
      <c r="A406" s="68">
        <v>43102</v>
      </c>
      <c r="B406" s="41">
        <f t="shared" si="312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70">
        <f t="shared" si="149"/>
        <v>3292.4515000000001</v>
      </c>
      <c r="T406" s="70" t="str">
        <f t="shared" si="314"/>
        <v>牛</v>
      </c>
      <c r="U406" s="70">
        <f t="shared" si="315"/>
        <v>3349.05</v>
      </c>
      <c r="V406" s="70">
        <f t="shared" si="316"/>
        <v>3314.03</v>
      </c>
      <c r="W406" s="40">
        <f t="shared" si="317"/>
        <v>1.0511752062494915E-2</v>
      </c>
      <c r="X406" s="70">
        <f t="shared" si="318"/>
        <v>1459</v>
      </c>
      <c r="Y406" s="70">
        <f t="shared" si="319"/>
        <v>930</v>
      </c>
      <c r="Z406" s="71">
        <f t="shared" si="320"/>
        <v>1.0567194624067971E-2</v>
      </c>
      <c r="AA406" s="71">
        <f t="shared" si="321"/>
        <v>2.072132681261597E-3</v>
      </c>
      <c r="AB406" s="71">
        <f t="shared" si="322"/>
        <v>-2.1500945228551145E-4</v>
      </c>
      <c r="AC406" s="71">
        <f t="shared" si="323"/>
        <v>1.0296742610209445E-2</v>
      </c>
      <c r="AD406" s="71">
        <f t="shared" si="324"/>
        <v>1.0511752062494915E-2</v>
      </c>
      <c r="AE406" s="71">
        <f t="shared" si="325"/>
        <v>0</v>
      </c>
      <c r="AF406" s="71">
        <f t="shared" si="326"/>
        <v>1.0296742610209445E-2</v>
      </c>
      <c r="AG406" s="71">
        <f t="shared" si="327"/>
        <v>1.236887529147087E-2</v>
      </c>
      <c r="AH406" s="71">
        <f t="shared" si="328"/>
        <v>1.4714443008661002E-3</v>
      </c>
      <c r="AI406" s="71">
        <f t="shared" si="329"/>
        <v>3.5573023128571456E-3</v>
      </c>
      <c r="AJ406" s="71">
        <f t="shared" si="330"/>
        <v>2.7571843580582621E-3</v>
      </c>
      <c r="AK406" s="71">
        <f t="shared" si="331"/>
        <v>8.6976533018274411E-3</v>
      </c>
      <c r="AL406" s="71">
        <f t="shared" si="332"/>
        <v>9.9950541982822168E-3</v>
      </c>
      <c r="AM406" s="71">
        <f t="shared" si="333"/>
        <v>4.4649477604328707E-3</v>
      </c>
      <c r="AN406" s="71">
        <f t="shared" si="334"/>
        <v>5.085153894311267E-5</v>
      </c>
      <c r="AO406" s="40">
        <f t="shared" si="335"/>
        <v>0</v>
      </c>
      <c r="AP406" s="40">
        <f t="shared" si="336"/>
        <v>-0.20606788825473521</v>
      </c>
      <c r="AQ406" s="71">
        <f t="shared" si="337"/>
        <v>-3.5601508802966786E-4</v>
      </c>
      <c r="AR406" s="71">
        <f t="shared" si="352"/>
        <v>1.5482377694386903E-3</v>
      </c>
      <c r="AS406" s="71">
        <f t="shared" si="343"/>
        <v>1.0296742610209445E-2</v>
      </c>
      <c r="AT406" s="28">
        <f t="shared" si="344"/>
        <v>0.8696305196755737</v>
      </c>
      <c r="AU406" s="28">
        <f t="shared" si="345"/>
        <v>0.95174262734582771</v>
      </c>
      <c r="AV406" s="40">
        <f t="shared" si="346"/>
        <v>0.97944031981724</v>
      </c>
      <c r="AW406" s="71">
        <f t="shared" si="347"/>
        <v>1.0296742610209445E-2</v>
      </c>
      <c r="AX406" s="28">
        <f t="shared" si="348"/>
        <v>0.14791547687035519</v>
      </c>
      <c r="AY406" s="71">
        <f t="shared" si="349"/>
        <v>8.6976533018274411E-3</v>
      </c>
      <c r="AZ406" s="71">
        <f t="shared" si="350"/>
        <v>4.249938308147341E-3</v>
      </c>
      <c r="BA406" s="71">
        <f t="shared" si="339"/>
        <v>0.9386022207707343</v>
      </c>
      <c r="BB406" s="71">
        <f t="shared" si="351"/>
        <v>2.5522614071677614E-3</v>
      </c>
      <c r="BC406" s="71">
        <f t="shared" si="340"/>
        <v>3.6108011762242031E-3</v>
      </c>
      <c r="BD406" s="39">
        <f t="shared" ref="BD406:BD437" si="354">IF(AR405&lt;0,1,0)</f>
        <v>0</v>
      </c>
    </row>
    <row r="407" spans="1:57">
      <c r="A407" s="68">
        <v>43103</v>
      </c>
      <c r="B407" s="41">
        <f t="shared" ref="B407:B513" si="355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70">
        <f t="shared" si="149"/>
        <v>3294.3869999999997</v>
      </c>
      <c r="T407" s="70" t="str">
        <f t="shared" si="314"/>
        <v>牛</v>
      </c>
      <c r="U407" s="70">
        <f t="shared" si="315"/>
        <v>3379.84</v>
      </c>
      <c r="V407" s="70">
        <f t="shared" si="316"/>
        <v>3345.32</v>
      </c>
      <c r="W407" s="40">
        <f t="shared" si="317"/>
        <v>1.0266016919907287E-2</v>
      </c>
      <c r="X407" s="70">
        <f t="shared" si="318"/>
        <v>1300</v>
      </c>
      <c r="Y407" s="70">
        <f t="shared" si="319"/>
        <v>931</v>
      </c>
      <c r="Z407" s="71">
        <f t="shared" si="320"/>
        <v>1.0311433982328371E-2</v>
      </c>
      <c r="AA407" s="71">
        <f t="shared" si="321"/>
        <v>-1.7622276993128138E-4</v>
      </c>
      <c r="AB407" s="71">
        <f t="shared" si="322"/>
        <v>-3.1797565668096562E-3</v>
      </c>
      <c r="AC407" s="71">
        <f t="shared" si="323"/>
        <v>7.0862603530975942E-3</v>
      </c>
      <c r="AD407" s="71">
        <f t="shared" si="324"/>
        <v>9.5428797881747639E-3</v>
      </c>
      <c r="AE407" s="71">
        <f t="shared" si="325"/>
        <v>-7.2313713173243377E-4</v>
      </c>
      <c r="AF407" s="71">
        <f t="shared" si="326"/>
        <v>6.3631232213649837E-3</v>
      </c>
      <c r="AG407" s="71">
        <f t="shared" si="327"/>
        <v>6.1869004514337866E-3</v>
      </c>
      <c r="AH407" s="71">
        <f t="shared" si="328"/>
        <v>-3.0174158900197204E-4</v>
      </c>
      <c r="AI407" s="71">
        <f t="shared" si="329"/>
        <v>4.1213345344935171E-4</v>
      </c>
      <c r="AJ407" s="71">
        <f t="shared" si="330"/>
        <v>3.4644239845718736E-4</v>
      </c>
      <c r="AK407" s="71">
        <f t="shared" si="331"/>
        <v>9.2321659279849221E-3</v>
      </c>
      <c r="AL407" s="71">
        <f t="shared" si="332"/>
        <v>1.0141742960763664E-2</v>
      </c>
      <c r="AM407" s="71">
        <f t="shared" si="333"/>
        <v>5.0722532508424454E-3</v>
      </c>
      <c r="AN407" s="71">
        <f t="shared" si="334"/>
        <v>9.4703976158120229E-5</v>
      </c>
      <c r="AO407" s="40">
        <f t="shared" si="335"/>
        <v>7.0967741935472853E-2</v>
      </c>
      <c r="AP407" s="40">
        <f t="shared" si="336"/>
        <v>8.8269794721400924E-2</v>
      </c>
      <c r="AQ407" s="71">
        <f t="shared" si="337"/>
        <v>-9.7706568324454628E-4</v>
      </c>
      <c r="AR407" s="71">
        <f t="shared" si="352"/>
        <v>-2.9637466827778622E-3</v>
      </c>
      <c r="AS407" s="71">
        <f t="shared" si="343"/>
        <v>6.3631232213649837E-3</v>
      </c>
      <c r="AT407" s="28">
        <f t="shared" si="344"/>
        <v>0.98152492668621372</v>
      </c>
      <c r="AU407" s="28">
        <f t="shared" si="345"/>
        <v>0.37251461988305323</v>
      </c>
      <c r="AV407" s="40">
        <f t="shared" si="346"/>
        <v>0.689165701042873</v>
      </c>
      <c r="AW407" s="71">
        <f t="shared" si="347"/>
        <v>6.3631232213649837E-3</v>
      </c>
      <c r="AX407" s="28">
        <f t="shared" si="348"/>
        <v>-0.28968713789107781</v>
      </c>
      <c r="AY407" s="71">
        <f t="shared" si="349"/>
        <v>9.955303059717183E-3</v>
      </c>
      <c r="AZ407" s="71">
        <f t="shared" si="350"/>
        <v>1.8924966840327159E-3</v>
      </c>
      <c r="BA407" s="71">
        <f t="shared" si="339"/>
        <v>0.97944031981724</v>
      </c>
      <c r="BB407" s="71">
        <f t="shared" si="351"/>
        <v>1.5482377694386903E-3</v>
      </c>
      <c r="BC407" s="71">
        <f t="shared" si="340"/>
        <v>1.0296742610209445E-2</v>
      </c>
      <c r="BD407" s="39">
        <f t="shared" si="354"/>
        <v>0</v>
      </c>
      <c r="BE407" t="s">
        <v>622</v>
      </c>
    </row>
    <row r="408" spans="1:57">
      <c r="A408" s="68">
        <v>43104</v>
      </c>
      <c r="B408" s="41">
        <f t="shared" si="355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70">
        <f t="shared" si="149"/>
        <v>3297.6585</v>
      </c>
      <c r="T408" s="70" t="str">
        <f t="shared" si="314"/>
        <v>牛</v>
      </c>
      <c r="U408" s="70">
        <f t="shared" si="315"/>
        <v>3392.8</v>
      </c>
      <c r="V408" s="70">
        <f t="shared" si="316"/>
        <v>3365.48</v>
      </c>
      <c r="W408" s="40">
        <f t="shared" si="317"/>
        <v>8.0849413806655147E-3</v>
      </c>
      <c r="X408" s="70">
        <f t="shared" si="318"/>
        <v>1348</v>
      </c>
      <c r="Y408" s="70">
        <f t="shared" si="319"/>
        <v>936</v>
      </c>
      <c r="Z408" s="71">
        <f t="shared" si="320"/>
        <v>8.1044200533966666E-3</v>
      </c>
      <c r="AA408" s="71">
        <f t="shared" si="321"/>
        <v>5.6082172235675121E-4</v>
      </c>
      <c r="AB408" s="71">
        <f t="shared" si="322"/>
        <v>-2.0919059160577603E-3</v>
      </c>
      <c r="AC408" s="71">
        <f t="shared" si="323"/>
        <v>5.9930354646079752E-3</v>
      </c>
      <c r="AD408" s="71">
        <f t="shared" si="324"/>
        <v>6.4461029263202839E-3</v>
      </c>
      <c r="AE408" s="71">
        <f t="shared" si="325"/>
        <v>-1.638838454345254E-3</v>
      </c>
      <c r="AF408" s="71">
        <f t="shared" si="326"/>
        <v>4.354197010262675E-3</v>
      </c>
      <c r="AG408" s="71">
        <f t="shared" si="327"/>
        <v>4.915018732619323E-3</v>
      </c>
      <c r="AH408" s="71">
        <f t="shared" si="328"/>
        <v>-1.1665062683056907E-3</v>
      </c>
      <c r="AI408" s="71">
        <f t="shared" si="329"/>
        <v>-1.5467310213589701E-3</v>
      </c>
      <c r="AJ408" s="71">
        <f t="shared" si="330"/>
        <v>4.2411651679785434E-4</v>
      </c>
      <c r="AK408" s="71">
        <f t="shared" si="331"/>
        <v>3.5238935472369282E-3</v>
      </c>
      <c r="AL408" s="71">
        <f t="shared" si="332"/>
        <v>5.4937540944180289E-3</v>
      </c>
      <c r="AM408" s="71">
        <f t="shared" si="333"/>
        <v>5.2602148537508938E-3</v>
      </c>
      <c r="AN408" s="71">
        <f t="shared" si="334"/>
        <v>1.182410461983209E-5</v>
      </c>
      <c r="AO408" s="40">
        <f t="shared" si="335"/>
        <v>0.29773462783171484</v>
      </c>
      <c r="AP408" s="40">
        <f t="shared" si="336"/>
        <v>0.19579288025890595</v>
      </c>
      <c r="AQ408" s="71">
        <f t="shared" si="337"/>
        <v>6.3533999474645736E-4</v>
      </c>
      <c r="AR408" s="71">
        <f t="shared" si="352"/>
        <v>8.1847935840593611E-4</v>
      </c>
      <c r="AS408" s="71">
        <f t="shared" si="343"/>
        <v>4.354197010262675E-3</v>
      </c>
      <c r="AT408" s="28">
        <f t="shared" si="344"/>
        <v>0.93959007551241136</v>
      </c>
      <c r="AU408" s="28">
        <f t="shared" si="345"/>
        <v>0.60168539325842285</v>
      </c>
      <c r="AV408" s="40">
        <f t="shared" si="346"/>
        <v>0.74048316251829782</v>
      </c>
      <c r="AW408" s="71">
        <f t="shared" si="347"/>
        <v>4.354197010262675E-3</v>
      </c>
      <c r="AX408" s="28">
        <f t="shared" si="348"/>
        <v>0.10139092240117004</v>
      </c>
      <c r="AY408" s="71">
        <f t="shared" si="349"/>
        <v>5.1627320015820953E-3</v>
      </c>
      <c r="AZ408" s="71">
        <f t="shared" si="350"/>
        <v>3.1683089376930034E-3</v>
      </c>
      <c r="BA408" s="71">
        <f t="shared" si="339"/>
        <v>0.689165701042873</v>
      </c>
      <c r="BB408" s="71">
        <f t="shared" si="351"/>
        <v>-2.9637466827778622E-3</v>
      </c>
      <c r="BC408" s="71">
        <f t="shared" si="340"/>
        <v>6.3631232213649837E-3</v>
      </c>
      <c r="BD408" s="39">
        <f t="shared" si="354"/>
        <v>1</v>
      </c>
    </row>
    <row r="409" spans="1:57">
      <c r="A409" s="68">
        <v>43105</v>
      </c>
      <c r="B409" s="41">
        <f t="shared" si="355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70">
        <f t="shared" si="149"/>
        <v>3302.2460000000001</v>
      </c>
      <c r="T409" s="70" t="str">
        <f t="shared" si="314"/>
        <v>牛</v>
      </c>
      <c r="U409" s="70">
        <f t="shared" si="315"/>
        <v>3401.85</v>
      </c>
      <c r="V409" s="70">
        <f t="shared" si="316"/>
        <v>3380.25</v>
      </c>
      <c r="W409" s="40">
        <f t="shared" si="317"/>
        <v>6.3697300341132978E-3</v>
      </c>
      <c r="X409" s="70">
        <f t="shared" si="318"/>
        <v>1432</v>
      </c>
      <c r="Y409" s="70">
        <f t="shared" si="319"/>
        <v>1016</v>
      </c>
      <c r="Z409" s="71">
        <f t="shared" si="320"/>
        <v>6.3783419854360921E-3</v>
      </c>
      <c r="AA409" s="71">
        <f t="shared" si="321"/>
        <v>2.2149473597572151E-4</v>
      </c>
      <c r="AB409" s="71">
        <f t="shared" si="322"/>
        <v>-2.9733889075626492E-3</v>
      </c>
      <c r="AC409" s="71">
        <f t="shared" si="323"/>
        <v>3.3963411265505992E-3</v>
      </c>
      <c r="AD409" s="71">
        <f t="shared" si="324"/>
        <v>4.5342732926817045E-3</v>
      </c>
      <c r="AE409" s="71">
        <f t="shared" si="325"/>
        <v>-1.8354567414316577E-3</v>
      </c>
      <c r="AF409" s="71">
        <f t="shared" si="326"/>
        <v>1.5608843851190293E-3</v>
      </c>
      <c r="AG409" s="71">
        <f t="shared" si="327"/>
        <v>1.7823791210946956E-3</v>
      </c>
      <c r="AH409" s="71">
        <f t="shared" si="328"/>
        <v>-7.4737204733091593E-4</v>
      </c>
      <c r="AI409" s="71">
        <f t="shared" si="329"/>
        <v>-1.4509437371969126E-3</v>
      </c>
      <c r="AJ409" s="71">
        <f t="shared" si="330"/>
        <v>6.1107103166591569E-4</v>
      </c>
      <c r="AK409" s="71">
        <f t="shared" si="331"/>
        <v>2.1238570132862075E-3</v>
      </c>
      <c r="AL409" s="71">
        <f t="shared" si="332"/>
        <v>3.9593137547178064E-3</v>
      </c>
      <c r="AM409" s="71">
        <f t="shared" si="333"/>
        <v>4.1002858715050864E-3</v>
      </c>
      <c r="AN409" s="71">
        <f t="shared" si="334"/>
        <v>4.1252545140613339E-5</v>
      </c>
      <c r="AO409" s="40">
        <f t="shared" si="335"/>
        <v>0.46308724832215536</v>
      </c>
      <c r="AP409" s="40">
        <f t="shared" si="336"/>
        <v>0.40715883668904518</v>
      </c>
      <c r="AQ409" s="71">
        <f t="shared" si="337"/>
        <v>1.473166278941019E-4</v>
      </c>
      <c r="AR409" s="71">
        <f t="shared" si="352"/>
        <v>-6.0422517330776789E-4</v>
      </c>
      <c r="AS409" s="71">
        <f t="shared" si="343"/>
        <v>1.5608843851190293E-3</v>
      </c>
      <c r="AT409" s="28">
        <f t="shared" si="344"/>
        <v>1</v>
      </c>
      <c r="AU409" s="28">
        <f t="shared" si="345"/>
        <v>0.27442528735633215</v>
      </c>
      <c r="AV409" s="40">
        <f t="shared" si="346"/>
        <v>0.53240740740740966</v>
      </c>
      <c r="AW409" s="71">
        <f t="shared" si="347"/>
        <v>1.5608843851190293E-3</v>
      </c>
      <c r="AX409" s="28">
        <f t="shared" si="348"/>
        <v>-9.4907407407416225E-2</v>
      </c>
      <c r="AY409" s="71">
        <f t="shared" si="349"/>
        <v>3.9593137547178064E-3</v>
      </c>
      <c r="AZ409" s="71">
        <f t="shared" si="350"/>
        <v>1.1268969639425413E-3</v>
      </c>
      <c r="BA409" s="71">
        <f t="shared" si="339"/>
        <v>0.74048316251829782</v>
      </c>
      <c r="BB409" s="71">
        <f t="shared" si="351"/>
        <v>8.1847935840593611E-4</v>
      </c>
      <c r="BC409" s="71">
        <f t="shared" si="340"/>
        <v>4.354197010262675E-3</v>
      </c>
      <c r="BD409" s="39">
        <f t="shared" si="354"/>
        <v>0</v>
      </c>
    </row>
    <row r="410" spans="1:57">
      <c r="A410" s="68">
        <v>43108</v>
      </c>
      <c r="B410" s="41">
        <f t="shared" si="355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70">
        <f t="shared" si="149"/>
        <v>3308.2309999999998</v>
      </c>
      <c r="T410" s="70" t="str">
        <f t="shared" si="314"/>
        <v>牛</v>
      </c>
      <c r="U410" s="70">
        <f t="shared" si="315"/>
        <v>3412.73</v>
      </c>
      <c r="V410" s="70">
        <f t="shared" si="316"/>
        <v>3384.56</v>
      </c>
      <c r="W410" s="40">
        <f t="shared" si="317"/>
        <v>8.2886448207737749E-3</v>
      </c>
      <c r="X410" s="70">
        <f t="shared" si="318"/>
        <v>1346</v>
      </c>
      <c r="Y410" s="70">
        <f t="shared" si="319"/>
        <v>951</v>
      </c>
      <c r="Z410" s="71">
        <f t="shared" si="320"/>
        <v>8.3059368135513477E-3</v>
      </c>
      <c r="AA410" s="71">
        <f t="shared" si="321"/>
        <v>-5.8968348755821845E-5</v>
      </c>
      <c r="AB410" s="71">
        <f t="shared" si="322"/>
        <v>-9.5277050863424488E-4</v>
      </c>
      <c r="AC410" s="71">
        <f t="shared" si="323"/>
        <v>7.335874312139618E-3</v>
      </c>
      <c r="AD410" s="71">
        <f t="shared" si="324"/>
        <v>6.2255134727236946E-3</v>
      </c>
      <c r="AE410" s="71">
        <f t="shared" si="325"/>
        <v>-2.0631313480500603E-3</v>
      </c>
      <c r="AF410" s="71">
        <f t="shared" si="326"/>
        <v>5.2727429640894554E-3</v>
      </c>
      <c r="AG410" s="71">
        <f t="shared" si="327"/>
        <v>5.2137746153335671E-3</v>
      </c>
      <c r="AH410" s="71">
        <f t="shared" si="328"/>
        <v>-8.9379614125380908E-4</v>
      </c>
      <c r="AI410" s="71">
        <f t="shared" si="329"/>
        <v>1.8573852491499541E-4</v>
      </c>
      <c r="AJ410" s="71">
        <f t="shared" si="330"/>
        <v>8.8451219210218781E-5</v>
      </c>
      <c r="AK410" s="71">
        <f t="shared" si="331"/>
        <v>3.5055171946717445E-3</v>
      </c>
      <c r="AL410" s="71">
        <f t="shared" si="332"/>
        <v>6.9193017594198049E-3</v>
      </c>
      <c r="AM410" s="71">
        <f t="shared" si="333"/>
        <v>3.875370734629542E-3</v>
      </c>
      <c r="AN410" s="71">
        <f t="shared" si="334"/>
        <v>-5.8765455331628586E-5</v>
      </c>
      <c r="AO410" s="40">
        <f t="shared" si="335"/>
        <v>0.29744680851064836</v>
      </c>
      <c r="AP410" s="40">
        <f t="shared" si="336"/>
        <v>0.30595744680851295</v>
      </c>
      <c r="AQ410" s="71">
        <f t="shared" si="337"/>
        <v>1.1247587579998875E-3</v>
      </c>
      <c r="AR410" s="71">
        <f t="shared" si="352"/>
        <v>1.8259912247494707E-3</v>
      </c>
      <c r="AS410" s="71">
        <f t="shared" si="343"/>
        <v>5.2727429640894554E-3</v>
      </c>
      <c r="AT410" s="28">
        <f t="shared" si="344"/>
        <v>0.80425531914894</v>
      </c>
      <c r="AU410" s="28">
        <f t="shared" si="345"/>
        <v>0.75378787878787534</v>
      </c>
      <c r="AV410" s="40">
        <f t="shared" si="346"/>
        <v>0.88462903798367087</v>
      </c>
      <c r="AW410" s="71">
        <f t="shared" si="347"/>
        <v>5.2727429640894554E-3</v>
      </c>
      <c r="AX410" s="28">
        <f t="shared" si="348"/>
        <v>0.22080227192047511</v>
      </c>
      <c r="AY410" s="71">
        <f t="shared" si="349"/>
        <v>5.5686485427217085E-3</v>
      </c>
      <c r="AZ410" s="71">
        <f t="shared" si="350"/>
        <v>2.9226002259954147E-3</v>
      </c>
      <c r="BA410" s="71">
        <f t="shared" si="339"/>
        <v>0.53240740740740966</v>
      </c>
      <c r="BB410" s="71">
        <f t="shared" si="351"/>
        <v>-6.0422517330776789E-4</v>
      </c>
      <c r="BC410" s="71">
        <f t="shared" si="340"/>
        <v>1.5608843851190293E-3</v>
      </c>
      <c r="BD410" s="39">
        <f t="shared" si="354"/>
        <v>1</v>
      </c>
    </row>
    <row r="411" spans="1:57">
      <c r="A411" s="68">
        <v>43109</v>
      </c>
      <c r="B411" s="41">
        <f t="shared" si="355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70">
        <f t="shared" si="149"/>
        <v>3314.2055</v>
      </c>
      <c r="T411" s="70" t="str">
        <f t="shared" si="314"/>
        <v>牛</v>
      </c>
      <c r="U411" s="70">
        <f t="shared" si="315"/>
        <v>3417.2</v>
      </c>
      <c r="V411" s="70">
        <f t="shared" si="316"/>
        <v>3403.73</v>
      </c>
      <c r="W411" s="40">
        <f t="shared" si="317"/>
        <v>3.949613178957043E-3</v>
      </c>
      <c r="X411" s="70">
        <f t="shared" si="318"/>
        <v>1110</v>
      </c>
      <c r="Y411" s="70">
        <f t="shared" si="319"/>
        <v>946</v>
      </c>
      <c r="Z411" s="71">
        <f t="shared" si="320"/>
        <v>3.9546579529139694E-3</v>
      </c>
      <c r="AA411" s="71">
        <f t="shared" si="321"/>
        <v>-9.8890933129441123E-4</v>
      </c>
      <c r="AB411" s="71">
        <f t="shared" si="322"/>
        <v>-9.6616950614329428E-4</v>
      </c>
      <c r="AC411" s="71">
        <f t="shared" si="323"/>
        <v>2.9834436728137328E-3</v>
      </c>
      <c r="AD411" s="71">
        <f t="shared" si="324"/>
        <v>3.2506246280062587E-3</v>
      </c>
      <c r="AE411" s="71">
        <f t="shared" si="325"/>
        <v>-6.9898855095067039E-4</v>
      </c>
      <c r="AF411" s="71">
        <f t="shared" si="326"/>
        <v>2.2844551218630742E-3</v>
      </c>
      <c r="AG411" s="71">
        <f t="shared" si="327"/>
        <v>1.2955457905685084E-3</v>
      </c>
      <c r="AH411" s="71">
        <f t="shared" si="328"/>
        <v>-4.6985444186727483E-4</v>
      </c>
      <c r="AI411" s="71">
        <f t="shared" si="329"/>
        <v>1.7189594263889803E-3</v>
      </c>
      <c r="AJ411" s="71">
        <f t="shared" si="330"/>
        <v>9.2731446418052729E-4</v>
      </c>
      <c r="AK411" s="71">
        <f t="shared" si="331"/>
        <v>1.7980894649257534E-3</v>
      </c>
      <c r="AL411" s="71">
        <f t="shared" si="332"/>
        <v>3.949613178957043E-3</v>
      </c>
      <c r="AM411" s="71">
        <f t="shared" si="333"/>
        <v>3.5981230069315243E-3</v>
      </c>
      <c r="AN411" s="71">
        <f t="shared" si="334"/>
        <v>-4.3960359485531274E-5</v>
      </c>
      <c r="AO411" s="40">
        <f t="shared" si="335"/>
        <v>0.17668893838159944</v>
      </c>
      <c r="AP411" s="40">
        <f t="shared" si="336"/>
        <v>0.42687453600594544</v>
      </c>
      <c r="AQ411" s="71">
        <f t="shared" si="337"/>
        <v>-4.1625383877007087E-4</v>
      </c>
      <c r="AR411" s="71">
        <f t="shared" si="352"/>
        <v>5.303260164228002E-4</v>
      </c>
      <c r="AS411" s="71">
        <f t="shared" si="343"/>
        <v>2.2844551218630742E-3</v>
      </c>
      <c r="AT411" s="28">
        <f t="shared" si="344"/>
        <v>0.63177431328878175</v>
      </c>
      <c r="AU411" s="28">
        <f t="shared" si="345"/>
        <v>0.80847595762021907</v>
      </c>
      <c r="AV411" s="40">
        <f t="shared" si="346"/>
        <v>0.75501113585747759</v>
      </c>
      <c r="AW411" s="71">
        <f t="shared" si="347"/>
        <v>2.2844551218630742E-3</v>
      </c>
      <c r="AX411" s="28">
        <f t="shared" si="348"/>
        <v>0.13437268002969358</v>
      </c>
      <c r="AY411" s="71">
        <f t="shared" si="349"/>
        <v>2.4970780158763591E-3</v>
      </c>
      <c r="AZ411" s="71">
        <f t="shared" si="350"/>
        <v>2.909997535974092E-3</v>
      </c>
      <c r="BA411" s="71">
        <f t="shared" si="339"/>
        <v>0.88462903798367087</v>
      </c>
      <c r="BB411" s="71">
        <f t="shared" si="351"/>
        <v>1.8259912247494707E-3</v>
      </c>
      <c r="BC411" s="71">
        <f t="shared" si="340"/>
        <v>5.2727429640894554E-3</v>
      </c>
      <c r="BD411" s="39">
        <f t="shared" si="354"/>
        <v>0</v>
      </c>
      <c r="BE411" t="s">
        <v>626</v>
      </c>
    </row>
    <row r="412" spans="1:57">
      <c r="A412" s="68">
        <v>43110</v>
      </c>
      <c r="B412" s="41">
        <f t="shared" si="355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70">
        <f t="shared" si="149"/>
        <v>3318.7905000000001</v>
      </c>
      <c r="T412" s="70" t="str">
        <f t="shared" si="314"/>
        <v>牛</v>
      </c>
      <c r="U412" s="70">
        <f t="shared" si="315"/>
        <v>3430.11</v>
      </c>
      <c r="V412" s="70">
        <f t="shared" si="316"/>
        <v>3398.84</v>
      </c>
      <c r="W412" s="40">
        <f t="shared" si="317"/>
        <v>9.1581336968693198E-3</v>
      </c>
      <c r="X412" s="70">
        <f t="shared" si="318"/>
        <v>1054</v>
      </c>
      <c r="Y412" s="70">
        <f t="shared" si="319"/>
        <v>1359</v>
      </c>
      <c r="Z412" s="71">
        <f t="shared" si="320"/>
        <v>9.159048771129219E-3</v>
      </c>
      <c r="AA412" s="71">
        <f t="shared" si="321"/>
        <v>6.151133348256013E-5</v>
      </c>
      <c r="AB412" s="71">
        <f t="shared" si="322"/>
        <v>-2.4168349490371675E-3</v>
      </c>
      <c r="AC412" s="71">
        <f t="shared" si="323"/>
        <v>6.7412987478321067E-3</v>
      </c>
      <c r="AD412" s="71">
        <f t="shared" si="324"/>
        <v>4.6754865117978311E-3</v>
      </c>
      <c r="AE412" s="71">
        <f t="shared" si="325"/>
        <v>-4.4826471850714887E-3</v>
      </c>
      <c r="AF412" s="71">
        <f t="shared" si="326"/>
        <v>2.2586515627605387E-3</v>
      </c>
      <c r="AG412" s="71">
        <f t="shared" si="327"/>
        <v>2.3201628962431779E-3</v>
      </c>
      <c r="AH412" s="71">
        <f t="shared" si="328"/>
        <v>3.1042804175913892E-4</v>
      </c>
      <c r="AI412" s="71">
        <f t="shared" si="329"/>
        <v>2.2031241767857461E-3</v>
      </c>
      <c r="AJ412" s="71">
        <f t="shared" si="330"/>
        <v>2.615122388522205E-3</v>
      </c>
      <c r="AK412" s="71">
        <f t="shared" si="331"/>
        <v>3.4298529957680342E-3</v>
      </c>
      <c r="AL412" s="71">
        <f t="shared" si="332"/>
        <v>4.6754865117978311E-3</v>
      </c>
      <c r="AM412" s="71">
        <f t="shared" si="333"/>
        <v>8.096379778164969E-3</v>
      </c>
      <c r="AN412" s="71">
        <f t="shared" si="334"/>
        <v>2.9189878699804871E-6</v>
      </c>
      <c r="AO412" s="40">
        <f t="shared" si="335"/>
        <v>0</v>
      </c>
      <c r="AP412" s="40">
        <f t="shared" si="336"/>
        <v>-1.3125000000002274E-2</v>
      </c>
      <c r="AQ412" s="71">
        <f t="shared" si="337"/>
        <v>-2.6071289892489313E-3</v>
      </c>
      <c r="AR412" s="71">
        <f t="shared" si="352"/>
        <v>-1.1741204208775067E-3</v>
      </c>
      <c r="AS412" s="71">
        <f t="shared" si="343"/>
        <v>2.2586515627605387E-3</v>
      </c>
      <c r="AT412" s="28">
        <f t="shared" si="344"/>
        <v>0.73312500000000114</v>
      </c>
      <c r="AU412" s="28">
        <f t="shared" si="345"/>
        <v>0.83206659428158047</v>
      </c>
      <c r="AV412" s="40">
        <f t="shared" si="346"/>
        <v>0.73520946594179071</v>
      </c>
      <c r="AW412" s="71">
        <f t="shared" si="347"/>
        <v>2.2586515627605387E-3</v>
      </c>
      <c r="AX412" s="28">
        <f t="shared" si="348"/>
        <v>-0.12855772305724286</v>
      </c>
      <c r="AY412" s="71">
        <f t="shared" si="349"/>
        <v>3.4298529957680342E-3</v>
      </c>
      <c r="AZ412" s="71">
        <f t="shared" si="350"/>
        <v>6.7412987478321067E-3</v>
      </c>
      <c r="BA412" s="71">
        <f t="shared" si="339"/>
        <v>0.75501113585747759</v>
      </c>
      <c r="BB412" s="71">
        <f t="shared" si="351"/>
        <v>5.303260164228002E-4</v>
      </c>
      <c r="BC412" s="71">
        <f t="shared" si="340"/>
        <v>2.2844551218630742E-3</v>
      </c>
      <c r="BD412" s="39">
        <f t="shared" si="354"/>
        <v>0</v>
      </c>
    </row>
    <row r="413" spans="1:57">
      <c r="A413" s="68">
        <v>43111</v>
      </c>
      <c r="B413" s="41">
        <f t="shared" si="355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70">
        <f t="shared" si="149"/>
        <v>3325.8415</v>
      </c>
      <c r="T413" s="70" t="str">
        <f t="shared" si="314"/>
        <v>牛</v>
      </c>
      <c r="U413" s="70">
        <f t="shared" si="315"/>
        <v>3426.48</v>
      </c>
      <c r="V413" s="70">
        <f t="shared" si="316"/>
        <v>3405.69</v>
      </c>
      <c r="W413" s="40">
        <f t="shared" si="317"/>
        <v>6.0859329230096284E-3</v>
      </c>
      <c r="X413" s="70">
        <f t="shared" si="318"/>
        <v>1408</v>
      </c>
      <c r="Y413" s="70">
        <f t="shared" si="319"/>
        <v>1058</v>
      </c>
      <c r="Z413" s="71">
        <f t="shared" si="320"/>
        <v>6.0868139525351375E-3</v>
      </c>
      <c r="AA413" s="71">
        <f t="shared" si="321"/>
        <v>-1.8281781378467863E-3</v>
      </c>
      <c r="AB413" s="71">
        <f t="shared" si="322"/>
        <v>-3.2983889274682741E-4</v>
      </c>
      <c r="AC413" s="71">
        <f t="shared" si="323"/>
        <v>5.7560940302627045E-3</v>
      </c>
      <c r="AD413" s="71">
        <f t="shared" si="324"/>
        <v>3.1861776193576738E-3</v>
      </c>
      <c r="AE413" s="71">
        <f t="shared" si="325"/>
        <v>-2.8997553036519109E-3</v>
      </c>
      <c r="AF413" s="71">
        <f t="shared" si="326"/>
        <v>2.8563387266108005E-3</v>
      </c>
      <c r="AG413" s="71">
        <f t="shared" si="327"/>
        <v>1.0281605887640015E-3</v>
      </c>
      <c r="AH413" s="71">
        <f t="shared" si="328"/>
        <v>-1.189377767606407E-3</v>
      </c>
      <c r="AI413" s="71">
        <f t="shared" si="329"/>
        <v>-1.8168609649018026E-3</v>
      </c>
      <c r="AJ413" s="71">
        <f t="shared" si="330"/>
        <v>-4.1875740941346473E-4</v>
      </c>
      <c r="AK413" s="71">
        <f t="shared" si="331"/>
        <v>3.1322130804961644E-4</v>
      </c>
      <c r="AL413" s="71">
        <f t="shared" si="332"/>
        <v>5.9341621666081455E-3</v>
      </c>
      <c r="AM413" s="71">
        <f t="shared" si="333"/>
        <v>3.6459416835711803E-3</v>
      </c>
      <c r="AN413" s="71">
        <f t="shared" si="334"/>
        <v>-9.6590501716435794E-5</v>
      </c>
      <c r="AO413" s="40">
        <f t="shared" si="335"/>
        <v>0.48791317217562319</v>
      </c>
      <c r="AP413" s="40">
        <f t="shared" si="336"/>
        <v>0.79625061667488339</v>
      </c>
      <c r="AQ413" s="71">
        <f t="shared" si="337"/>
        <v>3.2197870552557135E-5</v>
      </c>
      <c r="AR413" s="71">
        <f t="shared" si="352"/>
        <v>2.639707920277561E-3</v>
      </c>
      <c r="AS413" s="71">
        <f t="shared" si="343"/>
        <v>2.8563387266108005E-3</v>
      </c>
      <c r="AT413" s="28">
        <f t="shared" si="344"/>
        <v>0.54070054267390455</v>
      </c>
      <c r="AU413" s="28">
        <f t="shared" si="345"/>
        <v>0.90938251804329373</v>
      </c>
      <c r="AV413" s="40">
        <f t="shared" si="346"/>
        <v>0.9456469456469403</v>
      </c>
      <c r="AW413" s="71">
        <f t="shared" si="347"/>
        <v>2.8563387266108005E-3</v>
      </c>
      <c r="AX413" s="28">
        <f t="shared" si="348"/>
        <v>0.43434343434342287</v>
      </c>
      <c r="AY413" s="71">
        <f t="shared" si="349"/>
        <v>3.2129766117016305E-3</v>
      </c>
      <c r="AZ413" s="71">
        <f t="shared" si="350"/>
        <v>3.3161027908243631E-3</v>
      </c>
      <c r="BA413" s="71">
        <f t="shared" si="339"/>
        <v>0.73520946594179071</v>
      </c>
      <c r="BB413" s="71">
        <f t="shared" si="351"/>
        <v>-1.1741204208775067E-3</v>
      </c>
      <c r="BC413" s="71">
        <f t="shared" si="340"/>
        <v>2.2586515627605387E-3</v>
      </c>
      <c r="BD413" s="39">
        <f t="shared" si="354"/>
        <v>1</v>
      </c>
    </row>
    <row r="414" spans="1:57">
      <c r="A414" s="68">
        <v>43112</v>
      </c>
      <c r="B414" s="41">
        <f t="shared" si="355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70">
        <f t="shared" si="149"/>
        <v>3331.9570000000008</v>
      </c>
      <c r="T414" s="70" t="str">
        <f t="shared" si="314"/>
        <v>牛</v>
      </c>
      <c r="U414" s="70">
        <f t="shared" si="315"/>
        <v>3435.29</v>
      </c>
      <c r="V414" s="70">
        <f t="shared" si="316"/>
        <v>3417.98</v>
      </c>
      <c r="W414" s="40">
        <f t="shared" si="317"/>
        <v>5.0516138459032172E-3</v>
      </c>
      <c r="X414" s="70">
        <f t="shared" si="318"/>
        <v>1102</v>
      </c>
      <c r="Y414" s="70">
        <f t="shared" si="319"/>
        <v>1340</v>
      </c>
      <c r="Z414" s="71">
        <f t="shared" si="320"/>
        <v>5.0556678388261108E-3</v>
      </c>
      <c r="AA414" s="71">
        <f t="shared" si="321"/>
        <v>-4.2924533781766178E-4</v>
      </c>
      <c r="AB414" s="71">
        <f t="shared" si="322"/>
        <v>-1.8501716321885791E-3</v>
      </c>
      <c r="AC414" s="71">
        <f t="shared" si="323"/>
        <v>3.2014422137146559E-3</v>
      </c>
      <c r="AD414" s="71">
        <f t="shared" si="324"/>
        <v>3.3269362107372098E-3</v>
      </c>
      <c r="AE414" s="71">
        <f t="shared" si="325"/>
        <v>-1.7246776351661304E-3</v>
      </c>
      <c r="AF414" s="71">
        <f t="shared" si="326"/>
        <v>1.4767645785486209E-3</v>
      </c>
      <c r="AG414" s="71">
        <f t="shared" si="327"/>
        <v>1.0475192407309389E-3</v>
      </c>
      <c r="AH414" s="71">
        <f t="shared" si="328"/>
        <v>-3.5048571482153823E-5</v>
      </c>
      <c r="AI414" s="71">
        <f t="shared" si="329"/>
        <v>-1.1894169606815547E-3</v>
      </c>
      <c r="AJ414" s="71">
        <f t="shared" si="330"/>
        <v>5.4017675312451464E-4</v>
      </c>
      <c r="AK414" s="71">
        <f t="shared" si="331"/>
        <v>1.3921867603435163E-3</v>
      </c>
      <c r="AL414" s="71">
        <f t="shared" si="332"/>
        <v>4.7737105222926124E-3</v>
      </c>
      <c r="AM414" s="71">
        <f t="shared" si="333"/>
        <v>4.3148690305806064E-3</v>
      </c>
      <c r="AN414" s="71">
        <f t="shared" si="334"/>
        <v>1.7499445851267414E-5</v>
      </c>
      <c r="AO414" s="40">
        <f t="shared" si="335"/>
        <v>0.3025672371638285</v>
      </c>
      <c r="AP414" s="40">
        <f t="shared" si="336"/>
        <v>0.39242053789731191</v>
      </c>
      <c r="AQ414" s="71">
        <f t="shared" si="337"/>
        <v>-1.5750603805704311E-4</v>
      </c>
      <c r="AR414" s="71">
        <f t="shared" si="352"/>
        <v>6.7078372353777013E-5</v>
      </c>
      <c r="AS414" s="71">
        <f t="shared" si="343"/>
        <v>1.4767645785486209E-3</v>
      </c>
      <c r="AT414" s="28">
        <f t="shared" si="344"/>
        <v>0.5941320293398642</v>
      </c>
      <c r="AU414" s="28">
        <f t="shared" si="345"/>
        <v>0.74154262516913994</v>
      </c>
      <c r="AV414" s="40">
        <f t="shared" si="346"/>
        <v>0.6331600231080341</v>
      </c>
      <c r="AW414" s="71">
        <f t="shared" si="347"/>
        <v>1.4767645785486209E-3</v>
      </c>
      <c r="AX414" s="28">
        <f t="shared" si="348"/>
        <v>1.3287117273253548E-2</v>
      </c>
      <c r="AY414" s="71">
        <f t="shared" si="349"/>
        <v>2.8389610718987787E-3</v>
      </c>
      <c r="AZ414" s="71">
        <f t="shared" si="350"/>
        <v>3.2014422137146559E-3</v>
      </c>
      <c r="BA414" s="71">
        <f t="shared" si="339"/>
        <v>0.9456469456469403</v>
      </c>
      <c r="BB414" s="71">
        <f t="shared" si="351"/>
        <v>2.639707920277561E-3</v>
      </c>
      <c r="BC414" s="71">
        <f t="shared" si="340"/>
        <v>2.8563387266108005E-3</v>
      </c>
      <c r="BD414" s="39">
        <f t="shared" si="354"/>
        <v>0</v>
      </c>
    </row>
    <row r="415" spans="1:57">
      <c r="A415" s="68">
        <v>43115</v>
      </c>
      <c r="B415" s="41">
        <f t="shared" si="355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70">
        <f t="shared" si="149"/>
        <v>3338.7820000000002</v>
      </c>
      <c r="T415" s="70" t="str">
        <f t="shared" si="314"/>
        <v>牛</v>
      </c>
      <c r="U415" s="70">
        <f t="shared" si="315"/>
        <v>3442.26</v>
      </c>
      <c r="V415" s="70">
        <f t="shared" si="316"/>
        <v>3402.36</v>
      </c>
      <c r="W415" s="40">
        <f t="shared" si="317"/>
        <v>1.1658923933808648E-2</v>
      </c>
      <c r="X415" s="70">
        <f t="shared" si="318"/>
        <v>1016</v>
      </c>
      <c r="Y415" s="70">
        <f t="shared" si="319"/>
        <v>1450</v>
      </c>
      <c r="Z415" s="71">
        <f t="shared" si="320"/>
        <v>1.1636215167908571E-2</v>
      </c>
      <c r="AA415" s="71">
        <f t="shared" si="321"/>
        <v>2.9163489061943399E-6</v>
      </c>
      <c r="AB415" s="71">
        <f t="shared" si="322"/>
        <v>-9.2722564277980778E-3</v>
      </c>
      <c r="AC415" s="71">
        <f t="shared" si="323"/>
        <v>2.3866675060106768E-3</v>
      </c>
      <c r="AD415" s="71">
        <f t="shared" si="324"/>
        <v>3.8741405509190108E-3</v>
      </c>
      <c r="AE415" s="71">
        <f t="shared" si="325"/>
        <v>-7.7847833828897147E-3</v>
      </c>
      <c r="AF415" s="71">
        <f t="shared" si="326"/>
        <v>-5.3981158768790349E-3</v>
      </c>
      <c r="AG415" s="71">
        <f t="shared" si="327"/>
        <v>-5.395199527972943E-3</v>
      </c>
      <c r="AH415" s="71">
        <f t="shared" si="328"/>
        <v>7.841891551168893E-4</v>
      </c>
      <c r="AI415" s="71">
        <f t="shared" si="329"/>
        <v>-1.0913081606441031E-3</v>
      </c>
      <c r="AJ415" s="71">
        <f t="shared" si="330"/>
        <v>-4.2640248961871149E-3</v>
      </c>
      <c r="AK415" s="71">
        <f t="shared" si="331"/>
        <v>-5.0757276299153136E-4</v>
      </c>
      <c r="AL415" s="71">
        <f t="shared" si="332"/>
        <v>9.313307090185562E-3</v>
      </c>
      <c r="AM415" s="71">
        <f t="shared" si="333"/>
        <v>1.0176240529016153E-2</v>
      </c>
      <c r="AN415" s="71">
        <f t="shared" si="334"/>
        <v>-4.0850388376156393E-5</v>
      </c>
      <c r="AO415" s="40">
        <f t="shared" si="335"/>
        <v>0.58288937637103511</v>
      </c>
      <c r="AP415" s="40">
        <f t="shared" si="336"/>
        <v>0.58257599498589674</v>
      </c>
      <c r="AQ415" s="71">
        <f t="shared" si="337"/>
        <v>2.0715260072464835E-4</v>
      </c>
      <c r="AR415" s="71">
        <f t="shared" si="352"/>
        <v>-4.8496927255113256E-3</v>
      </c>
      <c r="AS415" s="71">
        <f t="shared" si="343"/>
        <v>-5.3981158768790349E-3</v>
      </c>
      <c r="AT415" s="28">
        <f t="shared" si="344"/>
        <v>0.52836101535568669</v>
      </c>
      <c r="AU415" s="28">
        <f t="shared" si="345"/>
        <v>0.2336206896551643</v>
      </c>
      <c r="AV415" s="40">
        <f t="shared" si="346"/>
        <v>0.20375939849623148</v>
      </c>
      <c r="AW415" s="71">
        <f t="shared" si="347"/>
        <v>-5.3981158768790349E-3</v>
      </c>
      <c r="AX415" s="28">
        <f t="shared" si="348"/>
        <v>-0.41553884711780309</v>
      </c>
      <c r="AY415" s="71">
        <f t="shared" si="349"/>
        <v>4.9315937762750379E-3</v>
      </c>
      <c r="AZ415" s="71">
        <f t="shared" si="350"/>
        <v>2.3866675060106768E-3</v>
      </c>
      <c r="BA415" s="71">
        <f t="shared" si="339"/>
        <v>0.6331600231080341</v>
      </c>
      <c r="BB415" s="71">
        <f t="shared" si="351"/>
        <v>6.7078372353777013E-5</v>
      </c>
      <c r="BC415" s="71">
        <f t="shared" si="340"/>
        <v>1.4767645785486209E-3</v>
      </c>
      <c r="BD415" s="39">
        <f t="shared" si="354"/>
        <v>0</v>
      </c>
    </row>
    <row r="416" spans="1:57">
      <c r="A416" s="68">
        <v>43116</v>
      </c>
      <c r="B416" s="41">
        <f t="shared" si="355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70">
        <f t="shared" si="149"/>
        <v>3345.9995000000004</v>
      </c>
      <c r="T416" s="70" t="str">
        <f t="shared" si="314"/>
        <v>牛</v>
      </c>
      <c r="U416" s="70">
        <f t="shared" si="315"/>
        <v>3437.58</v>
      </c>
      <c r="V416" s="70">
        <f t="shared" si="316"/>
        <v>3402.21</v>
      </c>
      <c r="W416" s="40">
        <f t="shared" si="317"/>
        <v>1.0342514985543829E-2</v>
      </c>
      <c r="X416" s="70">
        <f t="shared" si="318"/>
        <v>1459</v>
      </c>
      <c r="Y416" s="70">
        <f t="shared" si="319"/>
        <v>930</v>
      </c>
      <c r="Z416" s="71">
        <f t="shared" si="320"/>
        <v>1.0392334881753004E-2</v>
      </c>
      <c r="AA416" s="71">
        <f t="shared" si="321"/>
        <v>-2.0604765756342784E-3</v>
      </c>
      <c r="AB416" s="71">
        <f t="shared" si="322"/>
        <v>-2.8803477564394523E-4</v>
      </c>
      <c r="AC416" s="71">
        <f t="shared" si="323"/>
        <v>1.0054480209899901E-2</v>
      </c>
      <c r="AD416" s="71">
        <f t="shared" si="324"/>
        <v>9.9722360378425908E-3</v>
      </c>
      <c r="AE416" s="71">
        <f t="shared" si="325"/>
        <v>-3.7027894770136013E-4</v>
      </c>
      <c r="AF416" s="71">
        <f t="shared" si="326"/>
        <v>9.6842012621985527E-3</v>
      </c>
      <c r="AG416" s="71">
        <f t="shared" si="327"/>
        <v>7.6237246865641772E-3</v>
      </c>
      <c r="AH416" s="71">
        <f t="shared" si="328"/>
        <v>6.2563612049144316E-4</v>
      </c>
      <c r="AI416" s="71">
        <f t="shared" si="329"/>
        <v>3.75381320417424E-3</v>
      </c>
      <c r="AJ416" s="71">
        <f t="shared" si="330"/>
        <v>3.8445513296162005E-3</v>
      </c>
      <c r="AK416" s="71">
        <f t="shared" si="331"/>
        <v>5.0789424372750898E-3</v>
      </c>
      <c r="AL416" s="71">
        <f t="shared" si="332"/>
        <v>7.4204997763669374E-3</v>
      </c>
      <c r="AM416" s="71">
        <f t="shared" si="333"/>
        <v>8.0877027385500115E-3</v>
      </c>
      <c r="AN416" s="71">
        <f t="shared" si="334"/>
        <v>-8.7699168466544803E-6</v>
      </c>
      <c r="AO416" s="40">
        <f t="shared" si="335"/>
        <v>4.9723756906067729E-2</v>
      </c>
      <c r="AP416" s="40">
        <f t="shared" si="336"/>
        <v>0.32675611681135353</v>
      </c>
      <c r="AQ416" s="71">
        <f t="shared" si="337"/>
        <v>9.5546852250705163E-4</v>
      </c>
      <c r="AR416" s="71">
        <f t="shared" si="352"/>
        <v>4.6140287417703154E-3</v>
      </c>
      <c r="AS416" s="71">
        <f t="shared" si="343"/>
        <v>9.6842012621985527E-3</v>
      </c>
      <c r="AT416" s="28">
        <f t="shared" si="344"/>
        <v>0.7336227308603015</v>
      </c>
      <c r="AU416" s="28">
        <f t="shared" si="345"/>
        <v>0.96424702058505674</v>
      </c>
      <c r="AV416" s="40">
        <f t="shared" si="346"/>
        <v>0.97201017811705448</v>
      </c>
      <c r="AW416" s="71">
        <f t="shared" si="347"/>
        <v>9.6842012621985527E-3</v>
      </c>
      <c r="AX416" s="28">
        <f t="shared" si="348"/>
        <v>0.44727169918010212</v>
      </c>
      <c r="AY416" s="71">
        <f t="shared" si="349"/>
        <v>5.4492213849763613E-3</v>
      </c>
      <c r="AZ416" s="71">
        <f t="shared" si="350"/>
        <v>7.7996679629060046E-3</v>
      </c>
      <c r="BA416" s="71">
        <f t="shared" si="339"/>
        <v>0.20375939849623148</v>
      </c>
      <c r="BB416" s="71">
        <f t="shared" si="351"/>
        <v>-4.8496927255113256E-3</v>
      </c>
      <c r="BC416" s="71">
        <f t="shared" si="340"/>
        <v>-5.3981158768790349E-3</v>
      </c>
      <c r="BD416" s="39">
        <f t="shared" si="354"/>
        <v>1</v>
      </c>
    </row>
    <row r="417" spans="1:57">
      <c r="A417" s="68">
        <v>43117</v>
      </c>
      <c r="B417" s="41">
        <f t="shared" si="355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70">
        <f t="shared" si="149"/>
        <v>3354.433</v>
      </c>
      <c r="T417" s="70" t="str">
        <f t="shared" si="314"/>
        <v>牛</v>
      </c>
      <c r="U417" s="70">
        <f t="shared" si="315"/>
        <v>3465.01</v>
      </c>
      <c r="V417" s="70">
        <f t="shared" si="316"/>
        <v>3430.54</v>
      </c>
      <c r="W417" s="40">
        <f t="shared" si="317"/>
        <v>9.9978354519021182E-3</v>
      </c>
      <c r="X417" s="70">
        <f t="shared" si="318"/>
        <v>1024</v>
      </c>
      <c r="Y417" s="70">
        <f t="shared" si="319"/>
        <v>1124</v>
      </c>
      <c r="Z417" s="71">
        <f t="shared" si="320"/>
        <v>1.0024486852130896E-2</v>
      </c>
      <c r="AA417" s="71">
        <f t="shared" si="321"/>
        <v>5.7889479258652586E-4</v>
      </c>
      <c r="AB417" s="71">
        <f t="shared" si="322"/>
        <v>-5.8874097646686285E-3</v>
      </c>
      <c r="AC417" s="71">
        <f t="shared" si="323"/>
        <v>4.1104256872336233E-3</v>
      </c>
      <c r="AD417" s="71">
        <f t="shared" si="324"/>
        <v>7.6569231744887892E-3</v>
      </c>
      <c r="AE417" s="71">
        <f t="shared" si="325"/>
        <v>-2.3409122774133754E-3</v>
      </c>
      <c r="AF417" s="71">
        <f t="shared" si="326"/>
        <v>1.7695134098202068E-3</v>
      </c>
      <c r="AG417" s="71">
        <f t="shared" si="327"/>
        <v>2.3484082024068298E-3</v>
      </c>
      <c r="AH417" s="71">
        <f t="shared" si="328"/>
        <v>1.8769199625940016E-3</v>
      </c>
      <c r="AI417" s="71">
        <f t="shared" si="329"/>
        <v>3.4837373892966316E-3</v>
      </c>
      <c r="AJ417" s="71">
        <f t="shared" si="330"/>
        <v>4.8275355584415248E-3</v>
      </c>
      <c r="AK417" s="71">
        <f t="shared" si="331"/>
        <v>-5.5852597143145279E-4</v>
      </c>
      <c r="AL417" s="71">
        <f t="shared" si="332"/>
        <v>9.9978354519021182E-3</v>
      </c>
      <c r="AM417" s="71">
        <f t="shared" si="333"/>
        <v>6.0509946724473587E-3</v>
      </c>
      <c r="AN417" s="71">
        <f t="shared" si="334"/>
        <v>-8.1477774072203626E-5</v>
      </c>
      <c r="AO417" s="40">
        <f t="shared" si="335"/>
        <v>0.23324630113141584</v>
      </c>
      <c r="AP417" s="40">
        <f t="shared" si="336"/>
        <v>0.17551494052799935</v>
      </c>
      <c r="AQ417" s="71">
        <f t="shared" si="337"/>
        <v>1.2330959829146978E-3</v>
      </c>
      <c r="AR417" s="71">
        <f t="shared" si="352"/>
        <v>2.4095171553239008E-3</v>
      </c>
      <c r="AS417" s="71">
        <f t="shared" ref="AS417:AS448" si="356">LN(N417/C417)</f>
        <v>1.7695134098202068E-3</v>
      </c>
      <c r="AT417" s="28">
        <f t="shared" ref="AT417:AT448" si="357">+(G417-I417)/(H417-I417)</f>
        <v>0.17754569190600075</v>
      </c>
      <c r="AU417" s="28">
        <f t="shared" ref="AU417:AU448" si="358">+(N417-P417)/(O417-P417)</f>
        <v>0.44940047961630369</v>
      </c>
      <c r="AV417" s="40">
        <f t="shared" ref="AV417:AV448" si="359">+(N417-V417)/(U417-V417)</f>
        <v>0.40992167101827692</v>
      </c>
      <c r="AW417" s="71">
        <f t="shared" ref="AW417:AW448" si="360">LN(N417/C417)</f>
        <v>1.7695134098202068E-3</v>
      </c>
      <c r="AX417" s="28">
        <f t="shared" ref="AX417:AX448" si="361">(N417-L417)/(U417-V417)</f>
        <v>0.24049898462430816</v>
      </c>
      <c r="AY417" s="71">
        <f t="shared" ref="AY417:AY448" si="362">LN(G417/I417)</f>
        <v>1.782386305981934E-3</v>
      </c>
      <c r="AZ417" s="71">
        <f t="shared" ref="AZ417:AZ448" si="363">LN(N417/P417)</f>
        <v>2.7238507706531553E-3</v>
      </c>
      <c r="BA417" s="71">
        <f t="shared" si="339"/>
        <v>0.97201017811705448</v>
      </c>
      <c r="BB417" s="71">
        <f t="shared" ref="BB417:BB448" si="364">AR416</f>
        <v>4.6140287417703154E-3</v>
      </c>
      <c r="BC417" s="71">
        <f t="shared" si="340"/>
        <v>9.6842012621985527E-3</v>
      </c>
      <c r="BD417" s="39">
        <f t="shared" si="354"/>
        <v>0</v>
      </c>
    </row>
    <row r="418" spans="1:57">
      <c r="A418" s="68">
        <v>43118</v>
      </c>
      <c r="B418" s="41">
        <f t="shared" si="355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70">
        <f t="shared" si="149"/>
        <v>3361.8395000000005</v>
      </c>
      <c r="T418" s="70" t="str">
        <f t="shared" si="314"/>
        <v>牛</v>
      </c>
      <c r="U418" s="70">
        <f t="shared" si="315"/>
        <v>3475.95</v>
      </c>
      <c r="V418" s="70">
        <f t="shared" si="316"/>
        <v>3449.39</v>
      </c>
      <c r="W418" s="40">
        <f t="shared" si="317"/>
        <v>7.670419133809646E-3</v>
      </c>
      <c r="X418" s="70">
        <f t="shared" si="318"/>
        <v>1459</v>
      </c>
      <c r="Y418" s="70">
        <f t="shared" si="319"/>
        <v>1125</v>
      </c>
      <c r="Z418" s="71">
        <f t="shared" si="320"/>
        <v>7.6988185096293045E-3</v>
      </c>
      <c r="AA418" s="71">
        <f t="shared" si="321"/>
        <v>1.5113389537243685E-3</v>
      </c>
      <c r="AB418" s="71">
        <f t="shared" si="322"/>
        <v>-3.4528896713203696E-4</v>
      </c>
      <c r="AC418" s="71">
        <f t="shared" si="323"/>
        <v>7.3251301666776769E-3</v>
      </c>
      <c r="AD418" s="71">
        <f t="shared" si="324"/>
        <v>7.5283751202186722E-3</v>
      </c>
      <c r="AE418" s="71">
        <f t="shared" si="325"/>
        <v>-1.4204401359105411E-4</v>
      </c>
      <c r="AF418" s="71">
        <f t="shared" si="326"/>
        <v>7.1830861530865495E-3</v>
      </c>
      <c r="AG418" s="71">
        <f t="shared" si="327"/>
        <v>8.6944251068107985E-3</v>
      </c>
      <c r="AH418" s="71">
        <f t="shared" si="328"/>
        <v>7.9681163678138849E-4</v>
      </c>
      <c r="AI418" s="71">
        <f t="shared" si="329"/>
        <v>3.4896777516593936E-3</v>
      </c>
      <c r="AJ418" s="71">
        <f t="shared" si="330"/>
        <v>4.8723387134623243E-3</v>
      </c>
      <c r="AK418" s="71">
        <f t="shared" si="331"/>
        <v>9.8505619887940708E-4</v>
      </c>
      <c r="AL418" s="71">
        <f t="shared" si="332"/>
        <v>5.6833774433008057E-3</v>
      </c>
      <c r="AM418" s="71">
        <f t="shared" si="333"/>
        <v>6.6678459721058597E-3</v>
      </c>
      <c r="AN418" s="71">
        <f t="shared" si="334"/>
        <v>3.7644660471151133E-5</v>
      </c>
      <c r="AO418" s="40">
        <f t="shared" si="335"/>
        <v>2.4923702950164231E-2</v>
      </c>
      <c r="AP418" s="40">
        <f t="shared" si="336"/>
        <v>-0.24008138351982328</v>
      </c>
      <c r="AQ418" s="71">
        <f t="shared" si="337"/>
        <v>2.3687612395433934E-3</v>
      </c>
      <c r="AR418" s="71">
        <f t="shared" si="352"/>
        <v>6.1603852937358169E-3</v>
      </c>
      <c r="AS418" s="71">
        <f t="shared" si="356"/>
        <v>7.1830861530865495E-3</v>
      </c>
      <c r="AT418" s="28">
        <f t="shared" si="357"/>
        <v>0.19786368260428619</v>
      </c>
      <c r="AU418" s="28">
        <f t="shared" si="358"/>
        <v>0.9480519480519557</v>
      </c>
      <c r="AV418" s="40">
        <f t="shared" si="359"/>
        <v>0.9548192771084405</v>
      </c>
      <c r="AW418" s="71">
        <f t="shared" si="360"/>
        <v>7.1830861530865495E-3</v>
      </c>
      <c r="AX418" s="28">
        <f t="shared" si="361"/>
        <v>0.80346385542169385</v>
      </c>
      <c r="AY418" s="71">
        <f t="shared" si="362"/>
        <v>1.1271002124706212E-3</v>
      </c>
      <c r="AZ418" s="71">
        <f t="shared" si="363"/>
        <v>6.3225570049737379E-3</v>
      </c>
      <c r="BA418" s="71">
        <f t="shared" si="339"/>
        <v>0.40992167101827692</v>
      </c>
      <c r="BB418" s="71">
        <f t="shared" si="364"/>
        <v>2.4095171553239008E-3</v>
      </c>
      <c r="BC418" s="71">
        <f t="shared" si="340"/>
        <v>1.7695134098202068E-3</v>
      </c>
      <c r="BD418" s="39">
        <f t="shared" si="354"/>
        <v>0</v>
      </c>
    </row>
    <row r="419" spans="1:57">
      <c r="A419" s="68">
        <v>43119</v>
      </c>
      <c r="B419" s="41">
        <f t="shared" si="355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70">
        <f t="shared" si="149"/>
        <v>3371.1965000000005</v>
      </c>
      <c r="T419" s="70" t="str">
        <f t="shared" si="314"/>
        <v>牛</v>
      </c>
      <c r="U419" s="70">
        <f t="shared" si="315"/>
        <v>3498.43</v>
      </c>
      <c r="V419" s="70">
        <f t="shared" si="316"/>
        <v>3474.34</v>
      </c>
      <c r="W419" s="40">
        <f t="shared" si="317"/>
        <v>6.909763507952491E-3</v>
      </c>
      <c r="X419" s="70">
        <f t="shared" si="318"/>
        <v>1051</v>
      </c>
      <c r="Y419" s="70">
        <f t="shared" si="319"/>
        <v>1450</v>
      </c>
      <c r="Z419" s="71">
        <f t="shared" si="320"/>
        <v>6.9191927895633906E-3</v>
      </c>
      <c r="AA419" s="71">
        <f t="shared" si="321"/>
        <v>1.9751687254959561E-3</v>
      </c>
      <c r="AB419" s="71">
        <f t="shared" si="322"/>
        <v>-3.0259288020177705E-3</v>
      </c>
      <c r="AC419" s="71">
        <f t="shared" si="323"/>
        <v>3.8838347059347235E-3</v>
      </c>
      <c r="AD419" s="71">
        <f t="shared" si="324"/>
        <v>4.8165937203101163E-3</v>
      </c>
      <c r="AE419" s="71">
        <f t="shared" si="325"/>
        <v>-2.0931697876423595E-3</v>
      </c>
      <c r="AF419" s="71">
        <f t="shared" si="326"/>
        <v>1.7906649182923842E-3</v>
      </c>
      <c r="AG419" s="71">
        <f t="shared" si="327"/>
        <v>3.7658336437884229E-3</v>
      </c>
      <c r="AH419" s="71">
        <f t="shared" si="328"/>
        <v>3.4173651299000067E-4</v>
      </c>
      <c r="AI419" s="71">
        <f t="shared" si="329"/>
        <v>2.9024765979530623E-3</v>
      </c>
      <c r="AJ419" s="71">
        <f t="shared" si="330"/>
        <v>3.0027081328825554E-3</v>
      </c>
      <c r="AK419" s="71">
        <f t="shared" si="331"/>
        <v>1.6128896887951751E-3</v>
      </c>
      <c r="AL419" s="71">
        <f t="shared" si="332"/>
        <v>4.8740398932618769E-3</v>
      </c>
      <c r="AM419" s="71">
        <f t="shared" si="333"/>
        <v>6.1205268246722067E-3</v>
      </c>
      <c r="AN419" s="71">
        <f t="shared" si="334"/>
        <v>-2.0073382551986758E-5</v>
      </c>
      <c r="AO419" s="40">
        <f t="shared" si="335"/>
        <v>1.1757789535556782E-2</v>
      </c>
      <c r="AP419" s="40">
        <f t="shared" si="336"/>
        <v>-0.39212228101117963</v>
      </c>
      <c r="AQ419" s="71">
        <f t="shared" si="337"/>
        <v>-9.1520056881866027E-4</v>
      </c>
      <c r="AR419" s="71">
        <f t="shared" si="352"/>
        <v>1.9784861204922842E-4</v>
      </c>
      <c r="AS419" s="71">
        <f t="shared" si="356"/>
        <v>1.7906649182923842E-3</v>
      </c>
      <c r="AT419" s="28">
        <f t="shared" si="357"/>
        <v>0.34215167548499648</v>
      </c>
      <c r="AU419" s="28">
        <f t="shared" si="358"/>
        <v>0.63384903891233135</v>
      </c>
      <c r="AV419" s="40">
        <f t="shared" si="359"/>
        <v>0.56122872561229376</v>
      </c>
      <c r="AW419" s="71">
        <f t="shared" si="360"/>
        <v>1.7906649182923842E-3</v>
      </c>
      <c r="AX419" s="28">
        <f t="shared" si="361"/>
        <v>2.8642590286428536E-2</v>
      </c>
      <c r="AY419" s="71">
        <f t="shared" si="362"/>
        <v>1.6703358617467629E-3</v>
      </c>
      <c r="AZ419" s="71">
        <f t="shared" si="363"/>
        <v>3.8838347059347235E-3</v>
      </c>
      <c r="BA419" s="71">
        <f t="shared" si="339"/>
        <v>0.9548192771084405</v>
      </c>
      <c r="BB419" s="71">
        <f t="shared" si="364"/>
        <v>6.1603852937358169E-3</v>
      </c>
      <c r="BC419" s="71">
        <f t="shared" si="340"/>
        <v>7.1830861530865495E-3</v>
      </c>
      <c r="BD419" s="39">
        <f t="shared" si="354"/>
        <v>0</v>
      </c>
    </row>
    <row r="420" spans="1:57">
      <c r="A420" s="68">
        <v>43122</v>
      </c>
      <c r="B420" s="41">
        <f t="shared" si="355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70">
        <f t="shared" si="149"/>
        <v>3380.5865000000003</v>
      </c>
      <c r="T420" s="70" t="str">
        <f t="shared" si="314"/>
        <v>牛</v>
      </c>
      <c r="U420" s="70">
        <f t="shared" si="315"/>
        <v>3503.39</v>
      </c>
      <c r="V420" s="70">
        <f t="shared" si="316"/>
        <v>3475.94</v>
      </c>
      <c r="W420" s="40">
        <f t="shared" si="317"/>
        <v>7.8661251269194019E-3</v>
      </c>
      <c r="X420" s="70">
        <f t="shared" si="318"/>
        <v>1459</v>
      </c>
      <c r="Y420" s="70">
        <f t="shared" si="319"/>
        <v>930</v>
      </c>
      <c r="Z420" s="71">
        <f t="shared" si="320"/>
        <v>7.8947595477697145E-3</v>
      </c>
      <c r="AA420" s="71">
        <f t="shared" si="321"/>
        <v>-3.1213906474956668E-3</v>
      </c>
      <c r="AB420" s="71">
        <f t="shared" si="322"/>
        <v>-5.7960671168285629E-4</v>
      </c>
      <c r="AC420" s="71">
        <f t="shared" si="323"/>
        <v>7.2865184152365791E-3</v>
      </c>
      <c r="AD420" s="71">
        <f t="shared" si="324"/>
        <v>7.5640941822725039E-3</v>
      </c>
      <c r="AE420" s="71">
        <f t="shared" si="325"/>
        <v>-3.0203094464681466E-4</v>
      </c>
      <c r="AF420" s="71">
        <f t="shared" si="326"/>
        <v>6.9844874705897887E-3</v>
      </c>
      <c r="AG420" s="71">
        <f t="shared" si="327"/>
        <v>3.8630968230941093E-3</v>
      </c>
      <c r="AH420" s="71">
        <f t="shared" si="328"/>
        <v>5.3767693238098986E-4</v>
      </c>
      <c r="AI420" s="71">
        <f t="shared" si="329"/>
        <v>1.8533343044125886E-3</v>
      </c>
      <c r="AJ420" s="71">
        <f t="shared" si="330"/>
        <v>1.9939899609394164E-3</v>
      </c>
      <c r="AK420" s="71">
        <f t="shared" si="331"/>
        <v>5.2808413711006048E-3</v>
      </c>
      <c r="AL420" s="71">
        <f t="shared" si="332"/>
        <v>7.0751496301913498E-3</v>
      </c>
      <c r="AM420" s="71">
        <f t="shared" si="333"/>
        <v>4.6032733285029642E-3</v>
      </c>
      <c r="AN420" s="71">
        <f t="shared" si="334"/>
        <v>2.2886961299038158E-5</v>
      </c>
      <c r="AO420" s="40">
        <f t="shared" si="335"/>
        <v>4.2544570502420345E-2</v>
      </c>
      <c r="AP420" s="40">
        <f t="shared" si="336"/>
        <v>0.48298217179903369</v>
      </c>
      <c r="AQ420" s="71">
        <f t="shared" si="337"/>
        <v>-1.4314427376514532E-3</v>
      </c>
      <c r="AR420" s="71">
        <f t="shared" si="352"/>
        <v>1.6807591381897884E-3</v>
      </c>
      <c r="AS420" s="71">
        <f t="shared" si="356"/>
        <v>6.9844874705897887E-3</v>
      </c>
      <c r="AT420" s="28">
        <f t="shared" si="357"/>
        <v>0.78849270664506343</v>
      </c>
      <c r="AU420" s="28">
        <f t="shared" si="358"/>
        <v>0.87383467992543296</v>
      </c>
      <c r="AV420" s="40">
        <f t="shared" si="359"/>
        <v>0.92604735883425282</v>
      </c>
      <c r="AW420" s="71">
        <f t="shared" si="360"/>
        <v>6.9844874705897887E-3</v>
      </c>
      <c r="AX420" s="28">
        <f t="shared" si="361"/>
        <v>0.21420765027322944</v>
      </c>
      <c r="AY420" s="71">
        <f t="shared" si="362"/>
        <v>5.5828723157476416E-3</v>
      </c>
      <c r="AZ420" s="71">
        <f t="shared" si="363"/>
        <v>4.0236666168200156E-3</v>
      </c>
      <c r="BA420" s="71">
        <f t="shared" si="339"/>
        <v>0.56122872561229376</v>
      </c>
      <c r="BB420" s="71">
        <f t="shared" si="364"/>
        <v>1.9784861204922842E-4</v>
      </c>
      <c r="BC420" s="71">
        <f t="shared" si="340"/>
        <v>1.7906649182923842E-3</v>
      </c>
      <c r="BD420" s="39">
        <f t="shared" si="354"/>
        <v>0</v>
      </c>
    </row>
    <row r="421" spans="1:57">
      <c r="A421" s="68">
        <v>43123</v>
      </c>
      <c r="B421" s="41">
        <f t="shared" si="355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70">
        <f t="shared" si="149"/>
        <v>3390.8015000000005</v>
      </c>
      <c r="T421" s="70" t="str">
        <f t="shared" si="314"/>
        <v>牛</v>
      </c>
      <c r="U421" s="70">
        <f t="shared" si="315"/>
        <v>3546.99</v>
      </c>
      <c r="V421" s="70">
        <f t="shared" si="316"/>
        <v>3504.34</v>
      </c>
      <c r="W421" s="40">
        <f t="shared" si="317"/>
        <v>1.2097156173289762E-2</v>
      </c>
      <c r="X421" s="70">
        <f t="shared" si="318"/>
        <v>1459</v>
      </c>
      <c r="Y421" s="70">
        <f t="shared" si="319"/>
        <v>930</v>
      </c>
      <c r="Z421" s="71">
        <f t="shared" si="320"/>
        <v>1.217062271354938E-2</v>
      </c>
      <c r="AA421" s="71">
        <f t="shared" si="321"/>
        <v>8.507358807062096E-4</v>
      </c>
      <c r="AB421" s="71">
        <f t="shared" si="322"/>
        <v>-1.3815484360429428E-4</v>
      </c>
      <c r="AC421" s="71">
        <f t="shared" si="323"/>
        <v>1.1959001329685403E-2</v>
      </c>
      <c r="AD421" s="71">
        <f t="shared" si="324"/>
        <v>1.2097156173289762E-2</v>
      </c>
      <c r="AE421" s="71">
        <f t="shared" si="325"/>
        <v>0</v>
      </c>
      <c r="AF421" s="71">
        <f t="shared" si="326"/>
        <v>1.1959001329685403E-2</v>
      </c>
      <c r="AG421" s="71">
        <f t="shared" si="327"/>
        <v>1.2809737210391589E-2</v>
      </c>
      <c r="AH421" s="71">
        <f t="shared" si="328"/>
        <v>6.988887953081358E-4</v>
      </c>
      <c r="AI421" s="71">
        <f t="shared" si="329"/>
        <v>2.7641724090716668E-3</v>
      </c>
      <c r="AJ421" s="71">
        <f t="shared" si="330"/>
        <v>4.0325620941476722E-3</v>
      </c>
      <c r="AK421" s="71">
        <f t="shared" si="331"/>
        <v>5.4923458850874686E-3</v>
      </c>
      <c r="AL421" s="71">
        <f t="shared" si="332"/>
        <v>7.8535886040879931E-3</v>
      </c>
      <c r="AM421" s="71">
        <f t="shared" si="333"/>
        <v>9.8709709366643448E-3</v>
      </c>
      <c r="AN421" s="71">
        <f t="shared" si="334"/>
        <v>2.894314961396118E-4</v>
      </c>
      <c r="AO421" s="40">
        <f t="shared" si="335"/>
        <v>0</v>
      </c>
      <c r="AP421" s="40">
        <f t="shared" si="336"/>
        <v>-0.1078537821208851</v>
      </c>
      <c r="AQ421" s="71">
        <f t="shared" si="337"/>
        <v>1.2390679372360953E-3</v>
      </c>
      <c r="AR421" s="71">
        <f t="shared" si="352"/>
        <v>6.17722394845835E-3</v>
      </c>
      <c r="AS421" s="71">
        <f t="shared" si="356"/>
        <v>1.1959001329685403E-2</v>
      </c>
      <c r="AT421" s="28">
        <f t="shared" si="357"/>
        <v>0.69851610568222833</v>
      </c>
      <c r="AU421" s="28">
        <f t="shared" si="358"/>
        <v>0.98593570608496595</v>
      </c>
      <c r="AV421" s="40">
        <f t="shared" si="359"/>
        <v>0.98851113716295935</v>
      </c>
      <c r="AW421" s="71">
        <f t="shared" si="360"/>
        <v>1.1959001329685403E-2</v>
      </c>
      <c r="AX421" s="28">
        <f t="shared" si="361"/>
        <v>0.51207502930833138</v>
      </c>
      <c r="AY421" s="71">
        <f t="shared" si="362"/>
        <v>5.4923458850874686E-3</v>
      </c>
      <c r="AZ421" s="71">
        <f t="shared" si="363"/>
        <v>9.7328160930600909E-3</v>
      </c>
      <c r="BA421" s="71">
        <f t="shared" si="339"/>
        <v>0.92604735883425282</v>
      </c>
      <c r="BB421" s="71">
        <f t="shared" si="364"/>
        <v>1.6807591381897884E-3</v>
      </c>
      <c r="BC421" s="71">
        <f t="shared" si="340"/>
        <v>6.9844874705897887E-3</v>
      </c>
      <c r="BD421" s="39">
        <f t="shared" si="354"/>
        <v>0</v>
      </c>
    </row>
    <row r="422" spans="1:57">
      <c r="A422" s="68">
        <v>43124</v>
      </c>
      <c r="B422" s="41">
        <f t="shared" si="355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70">
        <f t="shared" si="149"/>
        <v>3404.1034999999997</v>
      </c>
      <c r="T422" s="70" t="str">
        <f t="shared" si="314"/>
        <v>牛</v>
      </c>
      <c r="U422" s="70">
        <f t="shared" si="315"/>
        <v>3569.04</v>
      </c>
      <c r="V422" s="70">
        <f t="shared" si="316"/>
        <v>3527.11</v>
      </c>
      <c r="W422" s="40">
        <f t="shared" si="317"/>
        <v>1.1817813320368655E-2</v>
      </c>
      <c r="X422" s="70">
        <f t="shared" si="318"/>
        <v>1332</v>
      </c>
      <c r="Y422" s="70">
        <f t="shared" si="319"/>
        <v>1106</v>
      </c>
      <c r="Z422" s="71">
        <f t="shared" si="320"/>
        <v>1.1799700575210733E-2</v>
      </c>
      <c r="AA422" s="71">
        <f t="shared" si="321"/>
        <v>1.9662033551355504E-3</v>
      </c>
      <c r="AB422" s="71">
        <f t="shared" si="322"/>
        <v>-2.684994690148085E-3</v>
      </c>
      <c r="AC422" s="71">
        <f t="shared" si="323"/>
        <v>9.1328186302207567E-3</v>
      </c>
      <c r="AD422" s="71">
        <f t="shared" si="324"/>
        <v>4.3692470512608269E-3</v>
      </c>
      <c r="AE422" s="71">
        <f t="shared" si="325"/>
        <v>-7.4485662691078057E-3</v>
      </c>
      <c r="AF422" s="71">
        <f t="shared" si="326"/>
        <v>1.6842523611127881E-3</v>
      </c>
      <c r="AG422" s="71">
        <f t="shared" si="327"/>
        <v>3.6504557162484134E-3</v>
      </c>
      <c r="AH422" s="71">
        <f t="shared" si="328"/>
        <v>-1.6363550400800887E-3</v>
      </c>
      <c r="AI422" s="71">
        <f t="shared" si="329"/>
        <v>5.346728296013359E-5</v>
      </c>
      <c r="AJ422" s="71">
        <f t="shared" si="330"/>
        <v>-1.0220559416473532E-3</v>
      </c>
      <c r="AK422" s="71">
        <f t="shared" si="331"/>
        <v>-5.3483011974285542E-4</v>
      </c>
      <c r="AL422" s="71">
        <f t="shared" si="332"/>
        <v>8.5792122358383464E-3</v>
      </c>
      <c r="AM422" s="71">
        <f t="shared" si="333"/>
        <v>6.3777465215045671E-3</v>
      </c>
      <c r="AN422" s="71">
        <f t="shared" si="334"/>
        <v>3.8848398836673396E-4</v>
      </c>
      <c r="AO422" s="40">
        <f t="shared" si="335"/>
        <v>0.86771964461994078</v>
      </c>
      <c r="AP422" s="40">
        <f t="shared" si="336"/>
        <v>0.63803882856202543</v>
      </c>
      <c r="AQ422" s="71">
        <f t="shared" si="337"/>
        <v>8.2994911127477506E-4</v>
      </c>
      <c r="AR422" s="71">
        <f t="shared" ref="AR422:AR453" si="365">LN(N422/L422)</f>
        <v>1.8305984924890143E-3</v>
      </c>
      <c r="AS422" s="71">
        <f t="shared" si="356"/>
        <v>1.6842523611127881E-3</v>
      </c>
      <c r="AT422" s="28">
        <f t="shared" si="357"/>
        <v>0.80519907864428764</v>
      </c>
      <c r="AU422" s="28">
        <f t="shared" si="358"/>
        <v>0.57822829440281442</v>
      </c>
      <c r="AV422" s="40">
        <f t="shared" si="359"/>
        <v>0.7717624612449272</v>
      </c>
      <c r="AW422" s="71">
        <f t="shared" si="360"/>
        <v>1.6842523611127881E-3</v>
      </c>
      <c r="AX422" s="28">
        <f t="shared" si="361"/>
        <v>0.15525876460767443</v>
      </c>
      <c r="AY422" s="71">
        <f t="shared" si="362"/>
        <v>6.913736149364952E-3</v>
      </c>
      <c r="AZ422" s="71">
        <f t="shared" si="363"/>
        <v>3.6927518313563815E-3</v>
      </c>
      <c r="BA422" s="71">
        <f t="shared" si="339"/>
        <v>0.98851113716295935</v>
      </c>
      <c r="BB422" s="71">
        <f t="shared" si="364"/>
        <v>6.17722394845835E-3</v>
      </c>
      <c r="BC422" s="71">
        <f t="shared" si="340"/>
        <v>1.1959001329685403E-2</v>
      </c>
      <c r="BD422" s="39">
        <f t="shared" si="354"/>
        <v>0</v>
      </c>
      <c r="BE422" t="s">
        <v>641</v>
      </c>
    </row>
    <row r="423" spans="1:57">
      <c r="A423" s="68">
        <v>43125</v>
      </c>
      <c r="B423" s="41">
        <f t="shared" si="355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70">
        <f t="shared" ref="S423:S467" si="366">AVERAGE($N403:$N422)</f>
        <v>3416.7709999999997</v>
      </c>
      <c r="T423" s="70" t="str">
        <f t="shared" si="314"/>
        <v>牛</v>
      </c>
      <c r="U423" s="70">
        <f t="shared" si="315"/>
        <v>3571.44</v>
      </c>
      <c r="V423" s="70">
        <f t="shared" si="316"/>
        <v>3528.2</v>
      </c>
      <c r="W423" s="40">
        <f t="shared" si="317"/>
        <v>1.2181049927599151E-2</v>
      </c>
      <c r="X423" s="70">
        <f t="shared" si="318"/>
        <v>1401</v>
      </c>
      <c r="Y423" s="70">
        <f t="shared" si="319"/>
        <v>1028</v>
      </c>
      <c r="Z423" s="71">
        <f t="shared" si="320"/>
        <v>1.2162568878562836E-2</v>
      </c>
      <c r="AA423" s="71">
        <f t="shared" si="321"/>
        <v>-1.2087752925163367E-3</v>
      </c>
      <c r="AB423" s="71">
        <f t="shared" si="322"/>
        <v>-6.4974420092653445E-3</v>
      </c>
      <c r="AC423" s="71">
        <f t="shared" si="323"/>
        <v>5.6836079183337626E-3</v>
      </c>
      <c r="AD423" s="71">
        <f t="shared" si="324"/>
        <v>4.5659937240310634E-3</v>
      </c>
      <c r="AE423" s="71">
        <f t="shared" si="325"/>
        <v>-7.61505620356799E-3</v>
      </c>
      <c r="AF423" s="71">
        <f t="shared" si="326"/>
        <v>-1.9314482852343662E-3</v>
      </c>
      <c r="AG423" s="71">
        <f t="shared" si="327"/>
        <v>-3.1402235777506812E-3</v>
      </c>
      <c r="AH423" s="71">
        <f t="shared" si="328"/>
        <v>-1.45246169897091E-3</v>
      </c>
      <c r="AI423" s="71">
        <f t="shared" si="329"/>
        <v>2.9530092081292257E-4</v>
      </c>
      <c r="AJ423" s="71">
        <f t="shared" si="330"/>
        <v>6.6641268594132188E-4</v>
      </c>
      <c r="AK423" s="71">
        <f t="shared" si="331"/>
        <v>-2.1660944417477667E-4</v>
      </c>
      <c r="AL423" s="71">
        <f t="shared" si="332"/>
        <v>9.3153569059064682E-3</v>
      </c>
      <c r="AM423" s="71">
        <f t="shared" si="333"/>
        <v>7.1176477683042296E-3</v>
      </c>
      <c r="AN423" s="71">
        <f t="shared" si="334"/>
        <v>1.2659563261962988E-4</v>
      </c>
      <c r="AO423" s="40">
        <f t="shared" si="335"/>
        <v>0.816777710478506</v>
      </c>
      <c r="AP423" s="40">
        <f t="shared" si="336"/>
        <v>0.9470018170805572</v>
      </c>
      <c r="AQ423" s="71">
        <f t="shared" si="337"/>
        <v>-1.1483868961158631E-3</v>
      </c>
      <c r="AR423" s="71">
        <f t="shared" si="365"/>
        <v>-1.8414344736793035E-3</v>
      </c>
      <c r="AS423" s="71">
        <f t="shared" si="356"/>
        <v>-1.9314482852343662E-3</v>
      </c>
      <c r="AT423" s="28">
        <f t="shared" si="357"/>
        <v>0.79345850999395173</v>
      </c>
      <c r="AU423" s="28">
        <f t="shared" si="358"/>
        <v>8.6853533359645657E-2</v>
      </c>
      <c r="AV423" s="40">
        <f t="shared" si="359"/>
        <v>0.46507863089731771</v>
      </c>
      <c r="AW423" s="71">
        <f t="shared" si="360"/>
        <v>-1.9314482852343662E-3</v>
      </c>
      <c r="AX423" s="28">
        <f t="shared" si="361"/>
        <v>-0.15124884366327307</v>
      </c>
      <c r="AY423" s="71">
        <f t="shared" si="362"/>
        <v>7.3984467593932665E-3</v>
      </c>
      <c r="AZ423" s="71">
        <f t="shared" si="363"/>
        <v>6.2020575903886049E-4</v>
      </c>
      <c r="BA423" s="71">
        <f t="shared" si="339"/>
        <v>0.7717624612449272</v>
      </c>
      <c r="BB423" s="71">
        <f t="shared" si="364"/>
        <v>1.8305984924890143E-3</v>
      </c>
      <c r="BC423" s="71">
        <f t="shared" si="340"/>
        <v>1.6842523611127881E-3</v>
      </c>
      <c r="BD423" s="39">
        <f t="shared" si="354"/>
        <v>0</v>
      </c>
    </row>
    <row r="424" spans="1:57">
      <c r="A424" s="68">
        <v>43126</v>
      </c>
      <c r="B424" s="41">
        <f t="shared" si="355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70">
        <f t="shared" si="366"/>
        <v>3430.3975</v>
      </c>
      <c r="T424" s="70" t="str">
        <f t="shared" si="314"/>
        <v>牛</v>
      </c>
      <c r="U424" s="70">
        <f t="shared" si="315"/>
        <v>3574.72</v>
      </c>
      <c r="V424" s="70">
        <f t="shared" si="316"/>
        <v>3534.25</v>
      </c>
      <c r="W424" s="40">
        <f t="shared" si="317"/>
        <v>1.1385738635341572E-2</v>
      </c>
      <c r="X424" s="70">
        <f t="shared" si="318"/>
        <v>1437</v>
      </c>
      <c r="Y424" s="70">
        <f t="shared" si="319"/>
        <v>930</v>
      </c>
      <c r="Z424" s="71">
        <f t="shared" si="320"/>
        <v>1.1446786725460912E-2</v>
      </c>
      <c r="AA424" s="71">
        <f t="shared" si="321"/>
        <v>-3.6195301945935758E-3</v>
      </c>
      <c r="AB424" s="71">
        <f t="shared" si="322"/>
        <v>-4.6517254436259621E-3</v>
      </c>
      <c r="AC424" s="71">
        <f t="shared" si="323"/>
        <v>6.7340131917156707E-3</v>
      </c>
      <c r="AD424" s="71">
        <f t="shared" si="324"/>
        <v>1.1034947796437856E-2</v>
      </c>
      <c r="AE424" s="71">
        <f t="shared" si="325"/>
        <v>-3.5079083890362833E-4</v>
      </c>
      <c r="AF424" s="71">
        <f t="shared" si="326"/>
        <v>6.3832223528119333E-3</v>
      </c>
      <c r="AG424" s="71">
        <f t="shared" si="327"/>
        <v>2.763692158218325E-3</v>
      </c>
      <c r="AH424" s="71">
        <f t="shared" si="328"/>
        <v>1.0459838006361419E-3</v>
      </c>
      <c r="AI424" s="71">
        <f t="shared" si="329"/>
        <v>6.9838624727503785E-4</v>
      </c>
      <c r="AJ424" s="71">
        <f t="shared" si="330"/>
        <v>2.7257478429794416E-3</v>
      </c>
      <c r="AK424" s="71">
        <f t="shared" si="331"/>
        <v>8.2083580598570748E-3</v>
      </c>
      <c r="AL424" s="71">
        <f t="shared" si="332"/>
        <v>8.7246502771478485E-3</v>
      </c>
      <c r="AM424" s="71">
        <f t="shared" si="333"/>
        <v>6.7533497002077812E-3</v>
      </c>
      <c r="AN424" s="71">
        <f t="shared" si="334"/>
        <v>3.3377977856878321E-4</v>
      </c>
      <c r="AO424" s="40">
        <f t="shared" si="335"/>
        <v>4.0038747174678389E-2</v>
      </c>
      <c r="AP424" s="40">
        <f t="shared" si="336"/>
        <v>0.45398773006135085</v>
      </c>
      <c r="AQ424" s="71">
        <f t="shared" si="337"/>
        <v>-8.1360805976183476E-4</v>
      </c>
      <c r="AR424" s="71">
        <f t="shared" si="365"/>
        <v>-2.158915485614101E-3</v>
      </c>
      <c r="AS424" s="71">
        <f t="shared" si="356"/>
        <v>6.3832223528119333E-3</v>
      </c>
      <c r="AT424" s="28">
        <f t="shared" si="357"/>
        <v>0.98094930577979678</v>
      </c>
      <c r="AU424" s="28">
        <f t="shared" si="358"/>
        <v>0.31047381546135794</v>
      </c>
      <c r="AV424" s="40">
        <f t="shared" si="359"/>
        <v>0.59006671608599526</v>
      </c>
      <c r="AW424" s="71">
        <f t="shared" si="360"/>
        <v>6.3832223528119333E-3</v>
      </c>
      <c r="AX424" s="28">
        <f t="shared" si="361"/>
        <v>-0.19001729676303664</v>
      </c>
      <c r="AY424" s="71">
        <f t="shared" si="362"/>
        <v>8.5591488987609241E-3</v>
      </c>
      <c r="AZ424" s="71">
        <f t="shared" si="363"/>
        <v>2.1016242565818381E-3</v>
      </c>
      <c r="BA424" s="71">
        <f t="shared" si="339"/>
        <v>0.46507863089731771</v>
      </c>
      <c r="BB424" s="71">
        <f t="shared" si="364"/>
        <v>-1.8414344736793035E-3</v>
      </c>
      <c r="BC424" s="71">
        <f t="shared" si="340"/>
        <v>-1.9314482852343662E-3</v>
      </c>
      <c r="BD424" s="39">
        <f t="shared" si="354"/>
        <v>1</v>
      </c>
      <c r="BE424" t="s">
        <v>646</v>
      </c>
    </row>
    <row r="425" spans="1:57">
      <c r="A425" s="68">
        <v>43129</v>
      </c>
      <c r="B425" s="41">
        <f t="shared" si="355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70">
        <f t="shared" si="366"/>
        <v>3443.4849999999997</v>
      </c>
      <c r="T425" s="70" t="str">
        <f t="shared" si="314"/>
        <v>牛</v>
      </c>
      <c r="U425" s="70">
        <f t="shared" si="315"/>
        <v>3586.62</v>
      </c>
      <c r="V425" s="70">
        <f t="shared" si="316"/>
        <v>3510.28</v>
      </c>
      <c r="W425" s="40">
        <f t="shared" si="317"/>
        <v>2.151444845254312E-2</v>
      </c>
      <c r="X425" s="70">
        <f t="shared" si="318"/>
        <v>1019</v>
      </c>
      <c r="Y425" s="70">
        <f t="shared" si="319"/>
        <v>1444</v>
      </c>
      <c r="Z425" s="71">
        <f t="shared" si="320"/>
        <v>2.1421916916411224E-2</v>
      </c>
      <c r="AA425" s="71">
        <f t="shared" si="321"/>
        <v>1.5473684489683435E-3</v>
      </c>
      <c r="AB425" s="71">
        <f t="shared" si="322"/>
        <v>-1.7897355469365866E-2</v>
      </c>
      <c r="AC425" s="71">
        <f t="shared" si="323"/>
        <v>3.6170929831772251E-3</v>
      </c>
      <c r="AD425" s="71">
        <f t="shared" si="324"/>
        <v>6.4277604227776274E-3</v>
      </c>
      <c r="AE425" s="71">
        <f t="shared" si="325"/>
        <v>-1.508668802976549E-2</v>
      </c>
      <c r="AF425" s="71">
        <f t="shared" si="326"/>
        <v>-1.1469595046588298E-2</v>
      </c>
      <c r="AG425" s="71">
        <f t="shared" si="327"/>
        <v>-9.9222265976199146E-3</v>
      </c>
      <c r="AH425" s="71">
        <f t="shared" si="328"/>
        <v>9.5082236463008495E-4</v>
      </c>
      <c r="AI425" s="71">
        <f t="shared" si="329"/>
        <v>1.948353837362781E-3</v>
      </c>
      <c r="AJ425" s="71">
        <f t="shared" si="330"/>
        <v>1.9651576417446695E-3</v>
      </c>
      <c r="AK425" s="71">
        <f t="shared" si="331"/>
        <v>-6.9439443722617775E-3</v>
      </c>
      <c r="AL425" s="71">
        <f t="shared" si="332"/>
        <v>1.5799075855266177E-2</v>
      </c>
      <c r="AM425" s="71">
        <f t="shared" si="333"/>
        <v>1.2113397658010693E-2</v>
      </c>
      <c r="AN425" s="71">
        <f t="shared" si="334"/>
        <v>-6.2166736859669853E-5</v>
      </c>
      <c r="AO425" s="40">
        <f t="shared" si="335"/>
        <v>0.59124866595517434</v>
      </c>
      <c r="AP425" s="40">
        <f t="shared" si="336"/>
        <v>0.49324083955887793</v>
      </c>
      <c r="AQ425" s="71">
        <f t="shared" si="337"/>
        <v>1.3554882397120752E-3</v>
      </c>
      <c r="AR425" s="71">
        <f t="shared" si="365"/>
        <v>-4.4634839374668644E-3</v>
      </c>
      <c r="AS425" s="71">
        <f t="shared" si="356"/>
        <v>-1.1469595046588298E-2</v>
      </c>
      <c r="AT425" s="28">
        <f t="shared" si="357"/>
        <v>0.15261472785485516</v>
      </c>
      <c r="AU425" s="28">
        <f t="shared" si="358"/>
        <v>0.29733520336605601</v>
      </c>
      <c r="AV425" s="40">
        <f t="shared" si="359"/>
        <v>0.16662300235787073</v>
      </c>
      <c r="AW425" s="71">
        <f t="shared" si="360"/>
        <v>-1.1469595046588298E-2</v>
      </c>
      <c r="AX425" s="28">
        <f t="shared" si="361"/>
        <v>-0.20644485197799689</v>
      </c>
      <c r="AY425" s="71">
        <f t="shared" si="362"/>
        <v>2.4273710602267244E-3</v>
      </c>
      <c r="AZ425" s="71">
        <f t="shared" si="363"/>
        <v>3.6170929831772251E-3</v>
      </c>
      <c r="BA425" s="71">
        <f t="shared" si="339"/>
        <v>0.59006671608599526</v>
      </c>
      <c r="BB425" s="71">
        <f t="shared" si="364"/>
        <v>-2.158915485614101E-3</v>
      </c>
      <c r="BC425" s="71">
        <f t="shared" si="340"/>
        <v>6.3832223528119333E-3</v>
      </c>
      <c r="BD425" s="39">
        <f t="shared" si="354"/>
        <v>1</v>
      </c>
      <c r="BE425" t="s">
        <v>653</v>
      </c>
    </row>
    <row r="426" spans="1:57">
      <c r="A426" s="68">
        <v>43130</v>
      </c>
      <c r="B426" s="41">
        <f t="shared" si="355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70">
        <f t="shared" si="366"/>
        <v>3454.2764999999999</v>
      </c>
      <c r="T426" s="70" t="str">
        <f t="shared" si="314"/>
        <v>牛</v>
      </c>
      <c r="U426" s="70">
        <f t="shared" si="315"/>
        <v>3523.05</v>
      </c>
      <c r="V426" s="70">
        <f t="shared" si="316"/>
        <v>3484.73</v>
      </c>
      <c r="W426" s="40">
        <f t="shared" si="317"/>
        <v>1.0936525389248877E-2</v>
      </c>
      <c r="X426" s="70">
        <f t="shared" si="318"/>
        <v>948</v>
      </c>
      <c r="Y426" s="70">
        <f t="shared" si="319"/>
        <v>1449</v>
      </c>
      <c r="Z426" s="71">
        <f t="shared" si="320"/>
        <v>1.0912715363804688E-2</v>
      </c>
      <c r="AA426" s="71">
        <f t="shared" si="321"/>
        <v>-3.269602742162521E-3</v>
      </c>
      <c r="AB426" s="71">
        <f t="shared" si="322"/>
        <v>-9.9957186929050326E-3</v>
      </c>
      <c r="AC426" s="71">
        <f t="shared" si="323"/>
        <v>9.4080669634374241E-4</v>
      </c>
      <c r="AD426" s="71">
        <f t="shared" si="324"/>
        <v>3.283795091067463E-3</v>
      </c>
      <c r="AE426" s="71">
        <f t="shared" si="325"/>
        <v>-7.652730298181365E-3</v>
      </c>
      <c r="AF426" s="71">
        <f t="shared" si="326"/>
        <v>-6.7119236018374842E-3</v>
      </c>
      <c r="AG426" s="71">
        <f t="shared" si="327"/>
        <v>-9.9815263440000725E-3</v>
      </c>
      <c r="AH426" s="71">
        <f t="shared" si="328"/>
        <v>1.5946329245751265E-4</v>
      </c>
      <c r="AI426" s="71">
        <f t="shared" si="329"/>
        <v>-4.4435330236202862E-4</v>
      </c>
      <c r="AJ426" s="71">
        <f t="shared" si="330"/>
        <v>-5.4122574707090253E-4</v>
      </c>
      <c r="AK426" s="71">
        <f t="shared" si="331"/>
        <v>-4.1378385356993057E-3</v>
      </c>
      <c r="AL426" s="71">
        <f t="shared" si="332"/>
        <v>7.4216336267668931E-3</v>
      </c>
      <c r="AM426" s="71">
        <f t="shared" si="333"/>
        <v>5.8170724235609072E-3</v>
      </c>
      <c r="AN426" s="71">
        <f t="shared" si="334"/>
        <v>-4.8614278595157427E-5</v>
      </c>
      <c r="AO426" s="40">
        <f t="shared" si="335"/>
        <v>0.55662188099807675</v>
      </c>
      <c r="AP426" s="40">
        <f t="shared" si="336"/>
        <v>0.99808061420344796</v>
      </c>
      <c r="AQ426" s="71">
        <f t="shared" si="337"/>
        <v>-4.090254525198839E-4</v>
      </c>
      <c r="AR426" s="71">
        <f t="shared" si="365"/>
        <v>-2.5254707875430908E-3</v>
      </c>
      <c r="AS426" s="71">
        <f t="shared" si="356"/>
        <v>-6.7119236018374842E-3</v>
      </c>
      <c r="AT426" s="28">
        <f t="shared" si="357"/>
        <v>0</v>
      </c>
      <c r="AU426" s="28">
        <f t="shared" si="358"/>
        <v>0.16133792424988744</v>
      </c>
      <c r="AV426" s="40">
        <f t="shared" si="359"/>
        <v>8.5594989561591492E-2</v>
      </c>
      <c r="AW426" s="71">
        <f t="shared" si="360"/>
        <v>-6.7119236018374842E-3</v>
      </c>
      <c r="AX426" s="28">
        <f t="shared" si="361"/>
        <v>-0.23016701461377012</v>
      </c>
      <c r="AY426" s="71">
        <f t="shared" si="362"/>
        <v>0</v>
      </c>
      <c r="AZ426" s="71">
        <f t="shared" si="363"/>
        <v>9.4080669634374241E-4</v>
      </c>
      <c r="BA426" s="71">
        <f t="shared" si="339"/>
        <v>0.16662300235787073</v>
      </c>
      <c r="BB426" s="71">
        <f t="shared" si="364"/>
        <v>-4.4634839374668644E-3</v>
      </c>
      <c r="BC426" s="71">
        <f t="shared" si="340"/>
        <v>-1.1469595046588298E-2</v>
      </c>
      <c r="BD426" s="39">
        <f t="shared" si="354"/>
        <v>1</v>
      </c>
    </row>
    <row r="427" spans="1:57">
      <c r="A427" s="68">
        <v>43131</v>
      </c>
      <c r="B427" s="41">
        <f t="shared" si="355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70">
        <f t="shared" si="366"/>
        <v>3461.260499999999</v>
      </c>
      <c r="T427" s="70" t="str">
        <f t="shared" si="314"/>
        <v>牛</v>
      </c>
      <c r="U427" s="70">
        <f t="shared" si="315"/>
        <v>3495.17</v>
      </c>
      <c r="V427" s="70">
        <f t="shared" si="316"/>
        <v>3454.73</v>
      </c>
      <c r="W427" s="40">
        <f t="shared" si="317"/>
        <v>1.1637708864643237E-2</v>
      </c>
      <c r="X427" s="70">
        <f t="shared" si="318"/>
        <v>1300</v>
      </c>
      <c r="Y427" s="70">
        <f t="shared" si="319"/>
        <v>1416</v>
      </c>
      <c r="Z427" s="71">
        <f t="shared" si="320"/>
        <v>1.1652466064065527E-2</v>
      </c>
      <c r="AA427" s="71">
        <f t="shared" si="321"/>
        <v>-5.0298157925616448E-3</v>
      </c>
      <c r="AB427" s="71">
        <f t="shared" si="322"/>
        <v>-4.1112443229010228E-3</v>
      </c>
      <c r="AC427" s="71">
        <f t="shared" si="323"/>
        <v>7.5264645417420966E-3</v>
      </c>
      <c r="AD427" s="71">
        <f t="shared" si="324"/>
        <v>7.0804581958972988E-3</v>
      </c>
      <c r="AE427" s="71">
        <f t="shared" si="325"/>
        <v>-4.557250668745759E-3</v>
      </c>
      <c r="AF427" s="71">
        <f t="shared" si="326"/>
        <v>2.969213872996289E-3</v>
      </c>
      <c r="AG427" s="71">
        <f t="shared" si="327"/>
        <v>-2.0606019195651888E-3</v>
      </c>
      <c r="AH427" s="71">
        <f t="shared" si="328"/>
        <v>-1.4696326377113496E-4</v>
      </c>
      <c r="AI427" s="71">
        <f t="shared" si="329"/>
        <v>-6.6274876515283961E-5</v>
      </c>
      <c r="AJ427" s="71">
        <f t="shared" si="330"/>
        <v>3.7474609037486954E-3</v>
      </c>
      <c r="AK427" s="71">
        <f t="shared" si="331"/>
        <v>6.7427924360028077E-3</v>
      </c>
      <c r="AL427" s="71">
        <f t="shared" si="332"/>
        <v>1.0130236914985142E-2</v>
      </c>
      <c r="AM427" s="71">
        <f t="shared" si="333"/>
        <v>1.1637708864643237E-2</v>
      </c>
      <c r="AN427" s="71">
        <f t="shared" si="334"/>
        <v>0</v>
      </c>
      <c r="AO427" s="40">
        <f t="shared" si="335"/>
        <v>0.32282793867121701</v>
      </c>
      <c r="AP427" s="40">
        <f t="shared" si="336"/>
        <v>0.81970471323112259</v>
      </c>
      <c r="AQ427" s="71">
        <f t="shared" si="337"/>
        <v>-1.8276617898336232E-3</v>
      </c>
      <c r="AR427" s="71">
        <f t="shared" si="365"/>
        <v>-3.773578563006546E-3</v>
      </c>
      <c r="AS427" s="71">
        <f t="shared" si="356"/>
        <v>2.969213872996289E-3</v>
      </c>
      <c r="AT427" s="28">
        <f t="shared" si="357"/>
        <v>0.98949460533786648</v>
      </c>
      <c r="AU427" s="28">
        <f t="shared" si="358"/>
        <v>0.645400593471807</v>
      </c>
      <c r="AV427" s="40">
        <f t="shared" si="359"/>
        <v>0.645400593471807</v>
      </c>
      <c r="AW427" s="71">
        <f t="shared" si="360"/>
        <v>2.969213872996289E-3</v>
      </c>
      <c r="AX427" s="28">
        <f t="shared" si="361"/>
        <v>-0.32542037586547568</v>
      </c>
      <c r="AY427" s="71">
        <f t="shared" si="362"/>
        <v>1.0024346397095726E-2</v>
      </c>
      <c r="AZ427" s="71">
        <f t="shared" si="363"/>
        <v>7.5264645417420966E-3</v>
      </c>
      <c r="BA427" s="71">
        <f t="shared" si="339"/>
        <v>8.5594989561591492E-2</v>
      </c>
      <c r="BB427" s="71">
        <f t="shared" si="364"/>
        <v>-2.5254707875430908E-3</v>
      </c>
      <c r="BC427" s="71">
        <f t="shared" si="340"/>
        <v>-6.7119236018374842E-3</v>
      </c>
      <c r="BD427" s="39">
        <f t="shared" si="354"/>
        <v>1</v>
      </c>
    </row>
    <row r="428" spans="1:57">
      <c r="A428" s="68">
        <v>43132</v>
      </c>
      <c r="B428" s="41">
        <f t="shared" si="355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70">
        <f t="shared" si="366"/>
        <v>3466.8464999999997</v>
      </c>
      <c r="T428" s="70" t="str">
        <f t="shared" si="314"/>
        <v>牛</v>
      </c>
      <c r="U428" s="70">
        <f t="shared" si="315"/>
        <v>3495.09</v>
      </c>
      <c r="V428" s="70">
        <f t="shared" si="316"/>
        <v>3424.5</v>
      </c>
      <c r="W428" s="40">
        <f t="shared" si="317"/>
        <v>2.0403650771358962E-2</v>
      </c>
      <c r="X428" s="70">
        <f t="shared" si="318"/>
        <v>954</v>
      </c>
      <c r="Y428" s="70">
        <f t="shared" si="319"/>
        <v>1314</v>
      </c>
      <c r="Z428" s="71">
        <f t="shared" si="320"/>
        <v>2.0292238125490532E-2</v>
      </c>
      <c r="AA428" s="71">
        <f t="shared" si="321"/>
        <v>-6.2073426808132337E-4</v>
      </c>
      <c r="AB428" s="71">
        <f t="shared" si="322"/>
        <v>-1.3860641056080258E-2</v>
      </c>
      <c r="AC428" s="71">
        <f t="shared" si="323"/>
        <v>6.5430097152787406E-3</v>
      </c>
      <c r="AD428" s="71">
        <f t="shared" si="324"/>
        <v>4.7090895997278564E-3</v>
      </c>
      <c r="AE428" s="71">
        <f t="shared" si="325"/>
        <v>-1.5694561171631198E-2</v>
      </c>
      <c r="AF428" s="71">
        <f t="shared" si="326"/>
        <v>-9.1515514563525243E-3</v>
      </c>
      <c r="AG428" s="71">
        <f t="shared" si="327"/>
        <v>-9.7722857244338726E-3</v>
      </c>
      <c r="AH428" s="71">
        <f t="shared" si="328"/>
        <v>1.6601757050176125E-3</v>
      </c>
      <c r="AI428" s="71">
        <f t="shared" si="329"/>
        <v>2.0790923811581851E-3</v>
      </c>
      <c r="AJ428" s="71">
        <f t="shared" si="330"/>
        <v>2.8046080524329075E-3</v>
      </c>
      <c r="AK428" s="71">
        <f t="shared" si="331"/>
        <v>-1.0536329859111182E-2</v>
      </c>
      <c r="AL428" s="71">
        <f t="shared" si="332"/>
        <v>1.6795043338332569E-2</v>
      </c>
      <c r="AM428" s="71">
        <f t="shared" si="333"/>
        <v>7.8795187849033735E-3</v>
      </c>
      <c r="AN428" s="71">
        <f t="shared" si="334"/>
        <v>-4.5911281614945706E-4</v>
      </c>
      <c r="AO428" s="40">
        <f t="shared" si="335"/>
        <v>0.71791788352516639</v>
      </c>
      <c r="AP428" s="40">
        <f t="shared" si="336"/>
        <v>0.75502490980930748</v>
      </c>
      <c r="AQ428" s="71">
        <f t="shared" si="337"/>
        <v>-2.4939301618124494E-3</v>
      </c>
      <c r="AR428" s="71">
        <f t="shared" si="365"/>
        <v>1.8438912189080753E-3</v>
      </c>
      <c r="AS428" s="71">
        <f t="shared" si="356"/>
        <v>-9.1515514563525243E-3</v>
      </c>
      <c r="AT428" s="28">
        <f t="shared" si="357"/>
        <v>9.1565023191890124E-2</v>
      </c>
      <c r="AU428" s="28">
        <f t="shared" si="358"/>
        <v>0.82982650424510507</v>
      </c>
      <c r="AV428" s="40">
        <f t="shared" si="359"/>
        <v>0.3184587051990363</v>
      </c>
      <c r="AW428" s="71">
        <f t="shared" si="360"/>
        <v>-9.1515514563525243E-3</v>
      </c>
      <c r="AX428" s="28">
        <f t="shared" si="361"/>
        <v>8.9956084431221078E-2</v>
      </c>
      <c r="AY428" s="71">
        <f t="shared" si="362"/>
        <v>1.5496238794935754E-3</v>
      </c>
      <c r="AZ428" s="71">
        <f t="shared" si="363"/>
        <v>6.5430097152787406E-3</v>
      </c>
      <c r="BA428" s="71">
        <f t="shared" si="339"/>
        <v>0.645400593471807</v>
      </c>
      <c r="BB428" s="71">
        <f t="shared" si="364"/>
        <v>-3.773578563006546E-3</v>
      </c>
      <c r="BC428" s="71">
        <f t="shared" si="340"/>
        <v>2.969213872996289E-3</v>
      </c>
      <c r="BD428" s="39">
        <f t="shared" si="354"/>
        <v>1</v>
      </c>
    </row>
    <row r="429" spans="1:57">
      <c r="A429" s="68">
        <v>43133</v>
      </c>
      <c r="B429" s="41">
        <f t="shared" si="355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70">
        <f t="shared" si="366"/>
        <v>3469.91</v>
      </c>
      <c r="T429" s="70" t="str">
        <f t="shared" si="314"/>
        <v>熊</v>
      </c>
      <c r="U429" s="70">
        <f t="shared" si="315"/>
        <v>3463.16</v>
      </c>
      <c r="V429" s="70">
        <f t="shared" si="316"/>
        <v>3388.94</v>
      </c>
      <c r="W429" s="40">
        <f t="shared" si="317"/>
        <v>2.1664278936753947E-2</v>
      </c>
      <c r="X429" s="70">
        <f t="shared" si="318"/>
        <v>1459</v>
      </c>
      <c r="Y429" s="70">
        <f t="shared" si="319"/>
        <v>937</v>
      </c>
      <c r="Z429" s="71">
        <f t="shared" si="320"/>
        <v>2.1706705037991065E-2</v>
      </c>
      <c r="AA429" s="71">
        <f t="shared" si="321"/>
        <v>-8.0860304839839425E-3</v>
      </c>
      <c r="AB429" s="71">
        <f t="shared" si="322"/>
        <v>-3.1190255031033948E-4</v>
      </c>
      <c r="AC429" s="71">
        <f t="shared" si="323"/>
        <v>2.1352376386443658E-2</v>
      </c>
      <c r="AD429" s="71">
        <f t="shared" si="324"/>
        <v>1.2769012180264314E-2</v>
      </c>
      <c r="AE429" s="71">
        <f t="shared" si="325"/>
        <v>-8.8952667564895661E-3</v>
      </c>
      <c r="AF429" s="71">
        <f t="shared" si="326"/>
        <v>1.2457109629954036E-2</v>
      </c>
      <c r="AG429" s="71">
        <f t="shared" si="327"/>
        <v>4.3710791459701101E-3</v>
      </c>
      <c r="AH429" s="71">
        <f t="shared" si="328"/>
        <v>-7.72404146187344E-4</v>
      </c>
      <c r="AI429" s="71">
        <f t="shared" si="329"/>
        <v>-7.403288075082972E-3</v>
      </c>
      <c r="AJ429" s="71">
        <f t="shared" si="330"/>
        <v>-5.3664716321016282E-3</v>
      </c>
      <c r="AK429" s="71">
        <f t="shared" si="331"/>
        <v>3.969625938839481E-3</v>
      </c>
      <c r="AL429" s="71">
        <f t="shared" si="332"/>
        <v>1.6960989402662684E-2</v>
      </c>
      <c r="AM429" s="71">
        <f t="shared" si="333"/>
        <v>1.1894925859021329E-2</v>
      </c>
      <c r="AN429" s="71">
        <f t="shared" si="334"/>
        <v>7.2823770876149891E-5</v>
      </c>
      <c r="AO429" s="40">
        <f t="shared" si="335"/>
        <v>0.52233914093496381</v>
      </c>
      <c r="AP429" s="40">
        <f t="shared" si="336"/>
        <v>1.0012075211316227</v>
      </c>
      <c r="AQ429" s="71">
        <f t="shared" si="337"/>
        <v>-2.2979599687404117E-3</v>
      </c>
      <c r="AR429" s="71">
        <f t="shared" si="365"/>
        <v>8.4146599202383279E-3</v>
      </c>
      <c r="AS429" s="71">
        <f t="shared" si="356"/>
        <v>1.2457109629954036E-2</v>
      </c>
      <c r="AT429" s="28">
        <f t="shared" si="357"/>
        <v>0.75694324650681832</v>
      </c>
      <c r="AU429" s="28">
        <f t="shared" si="358"/>
        <v>0.97362637362637527</v>
      </c>
      <c r="AV429" s="40">
        <f t="shared" si="359"/>
        <v>0.9854486661277293</v>
      </c>
      <c r="AW429" s="71">
        <f t="shared" si="360"/>
        <v>1.2457109629954036E-2</v>
      </c>
      <c r="AX429" s="28">
        <f t="shared" si="361"/>
        <v>0.3908649959579607</v>
      </c>
      <c r="AY429" s="71">
        <f t="shared" si="362"/>
        <v>1.286489269532916E-2</v>
      </c>
      <c r="AZ429" s="71">
        <f t="shared" si="363"/>
        <v>1.1583023308711134E-2</v>
      </c>
      <c r="BA429" s="71">
        <f t="shared" si="339"/>
        <v>0.3184587051990363</v>
      </c>
      <c r="BB429" s="71">
        <f t="shared" si="364"/>
        <v>1.8438912189080753E-3</v>
      </c>
      <c r="BC429" s="71">
        <f t="shared" si="340"/>
        <v>-9.1515514563525243E-3</v>
      </c>
      <c r="BD429" s="39">
        <f t="shared" si="354"/>
        <v>0</v>
      </c>
    </row>
    <row r="430" spans="1:57">
      <c r="A430" s="68">
        <v>43136</v>
      </c>
      <c r="B430" s="41">
        <f t="shared" si="355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70">
        <f t="shared" si="366"/>
        <v>3473.4265</v>
      </c>
      <c r="T430" s="70" t="str">
        <f t="shared" si="314"/>
        <v>熊</v>
      </c>
      <c r="U430" s="70">
        <f t="shared" si="315"/>
        <v>3487.56</v>
      </c>
      <c r="V430" s="70">
        <f t="shared" si="316"/>
        <v>3406.6</v>
      </c>
      <c r="W430" s="40">
        <f t="shared" si="317"/>
        <v>2.3487624856227213E-2</v>
      </c>
      <c r="X430" s="70">
        <f t="shared" si="318"/>
        <v>1459</v>
      </c>
      <c r="Y430" s="70">
        <f t="shared" si="319"/>
        <v>930</v>
      </c>
      <c r="Z430" s="71">
        <f t="shared" si="320"/>
        <v>2.373031389319601E-2</v>
      </c>
      <c r="AA430" s="71">
        <f t="shared" si="321"/>
        <v>-1.4667657032835513E-2</v>
      </c>
      <c r="AB430" s="71">
        <f t="shared" si="322"/>
        <v>-1.7204153083012338E-5</v>
      </c>
      <c r="AC430" s="71">
        <f t="shared" si="323"/>
        <v>2.3470420703144135E-2</v>
      </c>
      <c r="AD430" s="71">
        <f t="shared" si="324"/>
        <v>2.2000443816330931E-2</v>
      </c>
      <c r="AE430" s="71">
        <f t="shared" si="325"/>
        <v>-1.4871810398961634E-3</v>
      </c>
      <c r="AF430" s="71">
        <f t="shared" si="326"/>
        <v>2.1983239663248003E-2</v>
      </c>
      <c r="AG430" s="71">
        <f t="shared" si="327"/>
        <v>7.3155826304125348E-3</v>
      </c>
      <c r="AH430" s="71">
        <f t="shared" si="328"/>
        <v>3.461512094744473E-3</v>
      </c>
      <c r="AI430" s="71">
        <f t="shared" si="329"/>
        <v>6.1510423483811345E-3</v>
      </c>
      <c r="AJ430" s="71">
        <f t="shared" si="330"/>
        <v>9.9077562147343277E-3</v>
      </c>
      <c r="AK430" s="71">
        <f t="shared" si="331"/>
        <v>1.2881007853757506E-2</v>
      </c>
      <c r="AL430" s="71">
        <f t="shared" si="332"/>
        <v>1.5550972447706169E-2</v>
      </c>
      <c r="AM430" s="71">
        <f t="shared" si="333"/>
        <v>9.9212851797332961E-3</v>
      </c>
      <c r="AN430" s="71">
        <f t="shared" si="334"/>
        <v>-4.0511252005735885E-5</v>
      </c>
      <c r="AO430" s="40">
        <f t="shared" si="335"/>
        <v>9.496160329650076E-2</v>
      </c>
      <c r="AP430" s="40">
        <f t="shared" si="336"/>
        <v>1.0391459074733125</v>
      </c>
      <c r="AQ430" s="71">
        <f t="shared" si="337"/>
        <v>2.0524331419805144E-3</v>
      </c>
      <c r="AR430" s="71">
        <f t="shared" si="365"/>
        <v>9.1427430614962179E-3</v>
      </c>
      <c r="AS430" s="71">
        <f t="shared" si="356"/>
        <v>2.1983239663248003E-2</v>
      </c>
      <c r="AT430" s="28">
        <f t="shared" si="357"/>
        <v>0.92339389398764371</v>
      </c>
      <c r="AU430" s="28">
        <f t="shared" si="358"/>
        <v>0.99825733372059411</v>
      </c>
      <c r="AV430" s="40">
        <f t="shared" si="359"/>
        <v>0.99925889328063311</v>
      </c>
      <c r="AW430" s="71">
        <f t="shared" si="360"/>
        <v>2.1983239663248003E-2</v>
      </c>
      <c r="AX430" s="28">
        <f t="shared" si="361"/>
        <v>0.3920454545454517</v>
      </c>
      <c r="AY430" s="71">
        <f t="shared" si="362"/>
        <v>1.4368188893653794E-2</v>
      </c>
      <c r="AZ430" s="71">
        <f t="shared" si="363"/>
        <v>9.9040810266504634E-3</v>
      </c>
      <c r="BA430" s="71">
        <f t="shared" si="339"/>
        <v>0.9854486661277293</v>
      </c>
      <c r="BB430" s="71">
        <f t="shared" si="364"/>
        <v>8.4146599202383279E-3</v>
      </c>
      <c r="BC430" s="71">
        <f t="shared" si="340"/>
        <v>1.2457109629954036E-2</v>
      </c>
      <c r="BD430" s="39">
        <f t="shared" si="354"/>
        <v>0</v>
      </c>
    </row>
    <row r="431" spans="1:57">
      <c r="A431" s="68">
        <v>43137</v>
      </c>
      <c r="B431" s="41">
        <f t="shared" si="355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70">
        <f t="shared" si="366"/>
        <v>3477.3275000000003</v>
      </c>
      <c r="T431" s="70" t="str">
        <f t="shared" ref="T431:T494" si="367">IF(AVERAGE(N430)&lt;S430,"熊",IF(AVERAGE(N430)&gt;S430,"牛",""))</f>
        <v>牛</v>
      </c>
      <c r="U431" s="70">
        <f t="shared" ref="U431:U494" si="368">MAX(H431,O431)</f>
        <v>3440.12</v>
      </c>
      <c r="V431" s="70">
        <f t="shared" ref="V431:V494" si="369">MIN(I431,P431)</f>
        <v>3364.45</v>
      </c>
      <c r="W431" s="40">
        <f t="shared" ref="W431:W494" si="370">LN(U431/V431)</f>
        <v>2.2241852011195336E-2</v>
      </c>
      <c r="X431" s="70">
        <f t="shared" ref="X431:X494" si="371">IF(U431=H431,J431,Q431)</f>
        <v>940</v>
      </c>
      <c r="Y431" s="70">
        <f t="shared" ref="Y431:Y494" si="372">IF(V431=I431,K431,R431)</f>
        <v>1456</v>
      </c>
      <c r="Z431" s="71">
        <f t="shared" ref="Z431:Z494" si="373">(U431-V431)/(C431)</f>
        <v>2.2138612818569891E-2</v>
      </c>
      <c r="AA431" s="71">
        <f t="shared" ref="AA431:AA494" si="374">LN(C431/N430)</f>
        <v>-2.0126636770828075E-2</v>
      </c>
      <c r="AB431" s="71">
        <f t="shared" ref="AB431:AB494" si="375">LN(N431/U431)</f>
        <v>-2.0400750393900245E-2</v>
      </c>
      <c r="AC431" s="71">
        <f t="shared" ref="AC431:AC494" si="376">LN(N431/V431)</f>
        <v>1.8411016172949926E-3</v>
      </c>
      <c r="AD431" s="71">
        <f t="shared" ref="AD431:AD494" si="377">LN(U431/C431)</f>
        <v>6.4478441211584343E-3</v>
      </c>
      <c r="AE431" s="71">
        <f t="shared" ref="AE431:AE494" si="378">LN(V431/C431)</f>
        <v>-1.5794007890036973E-2</v>
      </c>
      <c r="AF431" s="71">
        <f t="shared" ref="AF431:AF494" si="379">LN(N431/C431)</f>
        <v>-1.3952906272741896E-2</v>
      </c>
      <c r="AG431" s="71">
        <f t="shared" ref="AG431:AG494" si="380">LN(N431/N430)</f>
        <v>-3.4079543043569929E-2</v>
      </c>
      <c r="AH431" s="71">
        <f t="shared" ref="AH431:AH494" si="381">LN(D431/C431)</f>
        <v>4.4429986505193069E-3</v>
      </c>
      <c r="AI431" s="71">
        <f t="shared" ref="AI431:AI494" si="382">LN(E431/C431)</f>
        <v>5.7911671697476045E-4</v>
      </c>
      <c r="AJ431" s="71">
        <f t="shared" ref="AJ431:AJ494" si="383">LN(F431/C431)</f>
        <v>6.223989666319517E-3</v>
      </c>
      <c r="AK431" s="71">
        <f t="shared" ref="AK431:AK494" si="384">+LN(G431/C431)</f>
        <v>-1.5986979582654529E-3</v>
      </c>
      <c r="AL431" s="71">
        <f t="shared" ref="AL431:AL494" si="385">LN(H431/I431)</f>
        <v>9.1724338957869713E-3</v>
      </c>
      <c r="AM431" s="71">
        <f t="shared" ref="AM431:AM494" si="386">LN(O431/P431)</f>
        <v>1.3954991538051681E-2</v>
      </c>
      <c r="AN431" s="71">
        <f t="shared" ref="AN431:AN494" si="387">LN(L431/G431)</f>
        <v>-2.4031839371969736E-4</v>
      </c>
      <c r="AO431" s="40">
        <f t="shared" ref="AO431:AO494" si="388">(C431-I431)/(H431-I431)</f>
        <v>0.29608404966571872</v>
      </c>
      <c r="AP431" s="40">
        <f t="shared" ref="AP431:AP494" si="389">(N430-I431)/(H431-I431)</f>
        <v>2.508436803565754</v>
      </c>
      <c r="AQ431" s="71">
        <f t="shared" ref="AQ431:AQ494" si="390">LN(M431/L431)</f>
        <v>-7.5111453126765161E-3</v>
      </c>
      <c r="AR431" s="71">
        <f t="shared" si="365"/>
        <v>-1.2113889920756689E-2</v>
      </c>
      <c r="AS431" s="71">
        <f t="shared" si="356"/>
        <v>-1.3952906272741896E-2</v>
      </c>
      <c r="AT431" s="28">
        <f t="shared" si="357"/>
        <v>0.12225405921681513</v>
      </c>
      <c r="AU431" s="28">
        <f t="shared" si="358"/>
        <v>0.13113367174281401</v>
      </c>
      <c r="AV431" s="40">
        <f t="shared" si="359"/>
        <v>8.1934716532314877E-2</v>
      </c>
      <c r="AW431" s="71">
        <f t="shared" si="360"/>
        <v>-1.3952906272741896E-2</v>
      </c>
      <c r="AX431" s="28">
        <f t="shared" si="361"/>
        <v>-0.54288357341086146</v>
      </c>
      <c r="AY431" s="71">
        <f t="shared" si="362"/>
        <v>1.1258918163631357E-3</v>
      </c>
      <c r="AZ431" s="71">
        <f t="shared" si="363"/>
        <v>1.8411016172949926E-3</v>
      </c>
      <c r="BA431" s="71">
        <f t="shared" ref="BA431:BA494" si="391">AV430</f>
        <v>0.99925889328063311</v>
      </c>
      <c r="BB431" s="71">
        <f t="shared" si="364"/>
        <v>9.1427430614962179E-3</v>
      </c>
      <c r="BC431" s="71">
        <f t="shared" ref="BC431:BC467" si="392">AS430</f>
        <v>2.1983239663248003E-2</v>
      </c>
      <c r="BD431" s="39">
        <f t="shared" si="354"/>
        <v>0</v>
      </c>
    </row>
    <row r="432" spans="1:57">
      <c r="A432" s="68">
        <v>43138</v>
      </c>
      <c r="B432" s="41">
        <f t="shared" si="355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70">
        <f t="shared" si="366"/>
        <v>3475.165</v>
      </c>
      <c r="T432" s="70" t="str">
        <f t="shared" si="367"/>
        <v>熊</v>
      </c>
      <c r="U432" s="70">
        <f t="shared" si="368"/>
        <v>3425.18</v>
      </c>
      <c r="V432" s="70">
        <f t="shared" si="369"/>
        <v>3304.01</v>
      </c>
      <c r="W432" s="40">
        <f t="shared" si="370"/>
        <v>3.60171427892279E-2</v>
      </c>
      <c r="X432" s="70">
        <f t="shared" si="371"/>
        <v>1015</v>
      </c>
      <c r="Y432" s="70">
        <f t="shared" si="372"/>
        <v>1424</v>
      </c>
      <c r="Z432" s="71">
        <f t="shared" si="373"/>
        <v>3.5505195239016046E-2</v>
      </c>
      <c r="AA432" s="71">
        <f t="shared" si="374"/>
        <v>1.2409883604478412E-2</v>
      </c>
      <c r="AB432" s="71">
        <f t="shared" si="375"/>
        <v>-3.4429425637842903E-2</v>
      </c>
      <c r="AC432" s="71">
        <f t="shared" si="376"/>
        <v>1.5877171513849412E-3</v>
      </c>
      <c r="AD432" s="71">
        <f t="shared" si="377"/>
        <v>3.6385373693693956E-3</v>
      </c>
      <c r="AE432" s="71">
        <f t="shared" si="378"/>
        <v>-3.2378605419858417E-2</v>
      </c>
      <c r="AF432" s="71">
        <f t="shared" si="379"/>
        <v>-3.0790888268473416E-2</v>
      </c>
      <c r="AG432" s="71">
        <f t="shared" si="380"/>
        <v>-1.8381004663995053E-2</v>
      </c>
      <c r="AH432" s="71">
        <f t="shared" si="381"/>
        <v>-3.4289181220171214E-4</v>
      </c>
      <c r="AI432" s="71">
        <f t="shared" si="382"/>
        <v>-2.1912560964262103E-3</v>
      </c>
      <c r="AJ432" s="71">
        <f t="shared" si="383"/>
        <v>-4.1607327936103002E-3</v>
      </c>
      <c r="AK432" s="71">
        <f t="shared" si="384"/>
        <v>-2.0515270624450268E-2</v>
      </c>
      <c r="AL432" s="71">
        <f t="shared" si="385"/>
        <v>3.2491294270721574E-2</v>
      </c>
      <c r="AM432" s="71">
        <f t="shared" si="386"/>
        <v>1.5764861397604454E-2</v>
      </c>
      <c r="AN432" s="71">
        <f t="shared" si="387"/>
        <v>1.7046856466370895E-4</v>
      </c>
      <c r="AO432" s="40">
        <f t="shared" si="388"/>
        <v>0.8863926940639264</v>
      </c>
      <c r="AP432" s="40">
        <f t="shared" si="389"/>
        <v>0.5020091324200936</v>
      </c>
      <c r="AQ432" s="71">
        <f t="shared" si="390"/>
        <v>2.5505646569766879E-3</v>
      </c>
      <c r="AR432" s="71">
        <f t="shared" si="365"/>
        <v>-1.0446086208686952E-2</v>
      </c>
      <c r="AS432" s="71">
        <f t="shared" si="356"/>
        <v>-3.0790888268473416E-2</v>
      </c>
      <c r="AT432" s="28">
        <f t="shared" si="357"/>
        <v>0.25351598173516182</v>
      </c>
      <c r="AU432" s="28">
        <f t="shared" si="358"/>
        <v>0.1</v>
      </c>
      <c r="AV432" s="40">
        <f t="shared" si="359"/>
        <v>4.3327556325823358E-2</v>
      </c>
      <c r="AW432" s="71">
        <f t="shared" si="360"/>
        <v>-3.0790888268473416E-2</v>
      </c>
      <c r="AX432" s="28">
        <f t="shared" si="361"/>
        <v>-0.28678715853759273</v>
      </c>
      <c r="AY432" s="71">
        <f t="shared" si="362"/>
        <v>8.337486276901708E-3</v>
      </c>
      <c r="AZ432" s="71">
        <f t="shared" si="363"/>
        <v>1.5877171513849412E-3</v>
      </c>
      <c r="BA432" s="71">
        <f t="shared" si="391"/>
        <v>8.1934716532314877E-2</v>
      </c>
      <c r="BB432" s="71">
        <f t="shared" si="364"/>
        <v>-1.2113889920756689E-2</v>
      </c>
      <c r="BC432" s="71">
        <f t="shared" si="392"/>
        <v>-1.3952906272741896E-2</v>
      </c>
      <c r="BD432" s="39">
        <f t="shared" si="354"/>
        <v>1</v>
      </c>
      <c r="BE432" t="s">
        <v>667</v>
      </c>
    </row>
    <row r="433" spans="1:57">
      <c r="A433" s="68">
        <v>43139</v>
      </c>
      <c r="B433" s="41">
        <f t="shared" si="355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70">
        <f t="shared" si="366"/>
        <v>3469.5364999999997</v>
      </c>
      <c r="T433" s="70" t="str">
        <f t="shared" si="367"/>
        <v>熊</v>
      </c>
      <c r="U433" s="70">
        <f t="shared" si="368"/>
        <v>3307.03</v>
      </c>
      <c r="V433" s="70">
        <f t="shared" si="369"/>
        <v>3225.71</v>
      </c>
      <c r="W433" s="40">
        <f t="shared" si="370"/>
        <v>2.489742456873997E-2</v>
      </c>
      <c r="X433" s="70">
        <f t="shared" si="371"/>
        <v>1008</v>
      </c>
      <c r="Y433" s="70">
        <f t="shared" si="372"/>
        <v>1413</v>
      </c>
      <c r="Z433" s="71">
        <f t="shared" si="373"/>
        <v>2.4784748784687876E-2</v>
      </c>
      <c r="AA433" s="71">
        <f t="shared" si="374"/>
        <v>-8.5611063207464057E-3</v>
      </c>
      <c r="AB433" s="71">
        <f t="shared" si="375"/>
        <v>-1.3694673523702031E-2</v>
      </c>
      <c r="AC433" s="71">
        <f t="shared" si="376"/>
        <v>1.1202751045037988E-2</v>
      </c>
      <c r="AD433" s="71">
        <f t="shared" si="377"/>
        <v>7.8870125054984301E-3</v>
      </c>
      <c r="AE433" s="71">
        <f t="shared" si="378"/>
        <v>-1.7010412063241474E-2</v>
      </c>
      <c r="AF433" s="71">
        <f t="shared" si="379"/>
        <v>-5.8076610182035259E-3</v>
      </c>
      <c r="AG433" s="71">
        <f t="shared" si="380"/>
        <v>-1.4368767338949881E-2</v>
      </c>
      <c r="AH433" s="71">
        <f t="shared" si="381"/>
        <v>7.1902337790929257E-4</v>
      </c>
      <c r="AI433" s="71">
        <f t="shared" si="382"/>
        <v>-2.3037442201635856E-3</v>
      </c>
      <c r="AJ433" s="71">
        <f t="shared" si="383"/>
        <v>-1.6960169030514427E-3</v>
      </c>
      <c r="AK433" s="71">
        <f t="shared" si="384"/>
        <v>-6.5283265149514583E-3</v>
      </c>
      <c r="AL433" s="71">
        <f t="shared" si="385"/>
        <v>1.4415339020449964E-2</v>
      </c>
      <c r="AM433" s="71">
        <f t="shared" si="386"/>
        <v>1.2471086938017637E-2</v>
      </c>
      <c r="AN433" s="71">
        <f t="shared" si="387"/>
        <v>-3.0375505916677956E-4</v>
      </c>
      <c r="AO433" s="40">
        <f t="shared" si="388"/>
        <v>0.45108810479611644</v>
      </c>
      <c r="AP433" s="40">
        <f t="shared" si="389"/>
        <v>1.0471159940840904</v>
      </c>
      <c r="AQ433" s="71">
        <f t="shared" si="390"/>
        <v>-1.4863543760119998E-3</v>
      </c>
      <c r="AR433" s="71">
        <f t="shared" si="365"/>
        <v>1.0244205559148498E-3</v>
      </c>
      <c r="AS433" s="71">
        <f t="shared" si="356"/>
        <v>-5.8076610182035259E-3</v>
      </c>
      <c r="AT433" s="28">
        <f t="shared" si="357"/>
        <v>0</v>
      </c>
      <c r="AU433" s="28">
        <f t="shared" si="358"/>
        <v>0.89772727272727593</v>
      </c>
      <c r="AV433" s="40">
        <f t="shared" si="359"/>
        <v>0.44687653713723652</v>
      </c>
      <c r="AW433" s="71">
        <f t="shared" si="360"/>
        <v>-5.8076610182035259E-3</v>
      </c>
      <c r="AX433" s="28">
        <f t="shared" si="361"/>
        <v>4.1072306935564913E-2</v>
      </c>
      <c r="AY433" s="71">
        <f t="shared" si="362"/>
        <v>0</v>
      </c>
      <c r="AZ433" s="71">
        <f t="shared" si="363"/>
        <v>1.1202751045037988E-2</v>
      </c>
      <c r="BA433" s="71">
        <f t="shared" si="391"/>
        <v>4.3327556325823358E-2</v>
      </c>
      <c r="BB433" s="71">
        <f t="shared" si="364"/>
        <v>-1.0446086208686952E-2</v>
      </c>
      <c r="BC433" s="71">
        <f t="shared" si="392"/>
        <v>-3.0790888268473416E-2</v>
      </c>
      <c r="BD433" s="39">
        <f t="shared" si="354"/>
        <v>1</v>
      </c>
    </row>
    <row r="434" spans="1:57">
      <c r="A434" s="68">
        <v>43140</v>
      </c>
      <c r="B434" s="41">
        <f t="shared" si="355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70">
        <f t="shared" si="366"/>
        <v>3461.3715000000002</v>
      </c>
      <c r="T434" s="70" t="str">
        <f t="shared" si="367"/>
        <v>熊</v>
      </c>
      <c r="U434" s="70">
        <f t="shared" si="368"/>
        <v>3179.67</v>
      </c>
      <c r="V434" s="70">
        <f t="shared" si="369"/>
        <v>3062.74</v>
      </c>
      <c r="W434" s="40">
        <f t="shared" si="370"/>
        <v>3.7467477675104964E-2</v>
      </c>
      <c r="X434" s="70">
        <f t="shared" si="371"/>
        <v>931</v>
      </c>
      <c r="Y434" s="70">
        <f t="shared" si="372"/>
        <v>1407</v>
      </c>
      <c r="Z434" s="71">
        <f t="shared" si="373"/>
        <v>3.6853302236160013E-2</v>
      </c>
      <c r="AA434" s="71">
        <f t="shared" si="374"/>
        <v>-2.7725594490661448E-2</v>
      </c>
      <c r="AB434" s="71">
        <f t="shared" si="375"/>
        <v>-1.5792337741309864E-2</v>
      </c>
      <c r="AC434" s="71">
        <f t="shared" si="376"/>
        <v>2.1675139933795103E-2</v>
      </c>
      <c r="AD434" s="71">
        <f t="shared" si="377"/>
        <v>2.1471802120211743E-3</v>
      </c>
      <c r="AE434" s="71">
        <f t="shared" si="378"/>
        <v>-3.532029746308369E-2</v>
      </c>
      <c r="AF434" s="71">
        <f t="shared" si="379"/>
        <v>-1.3645157529288705E-2</v>
      </c>
      <c r="AG434" s="71">
        <f t="shared" si="380"/>
        <v>-4.1370752019950212E-2</v>
      </c>
      <c r="AH434" s="71">
        <f t="shared" si="381"/>
        <v>2.1471802120211743E-3</v>
      </c>
      <c r="AI434" s="71">
        <f t="shared" si="382"/>
        <v>-6.1236326683557227E-3</v>
      </c>
      <c r="AJ434" s="71">
        <f t="shared" si="383"/>
        <v>3.782017139285145E-5</v>
      </c>
      <c r="AK434" s="71">
        <f t="shared" si="384"/>
        <v>-1.4261990701870734E-2</v>
      </c>
      <c r="AL434" s="71">
        <f t="shared" si="385"/>
        <v>3.4523475131452569E-2</v>
      </c>
      <c r="AM434" s="71">
        <f t="shared" si="386"/>
        <v>2.2026532730663937E-2</v>
      </c>
      <c r="AN434" s="71">
        <f t="shared" si="387"/>
        <v>1.2147910414517955E-4</v>
      </c>
      <c r="AO434" s="40">
        <f t="shared" si="388"/>
        <v>0.93679332715477148</v>
      </c>
      <c r="AP434" s="40">
        <f t="shared" si="389"/>
        <v>1.7634847080630216</v>
      </c>
      <c r="AQ434" s="71">
        <f t="shared" si="390"/>
        <v>-1.1226450822385352E-3</v>
      </c>
      <c r="AR434" s="71">
        <f t="shared" si="365"/>
        <v>4.953540684369121E-4</v>
      </c>
      <c r="AS434" s="71">
        <f t="shared" si="356"/>
        <v>-1.3645157529288705E-2</v>
      </c>
      <c r="AT434" s="28">
        <f t="shared" si="357"/>
        <v>0.52038924930491237</v>
      </c>
      <c r="AU434" s="28">
        <f t="shared" si="358"/>
        <v>0.98387333235596086</v>
      </c>
      <c r="AV434" s="40">
        <f t="shared" si="359"/>
        <v>0.57393312238091132</v>
      </c>
      <c r="AW434" s="71">
        <f t="shared" si="360"/>
        <v>-1.3645157529288705E-2</v>
      </c>
      <c r="AX434" s="28">
        <f t="shared" si="361"/>
        <v>1.3255794064822742E-2</v>
      </c>
      <c r="AY434" s="71">
        <f t="shared" si="362"/>
        <v>1.8114304217560589E-2</v>
      </c>
      <c r="AZ434" s="71">
        <f t="shared" si="363"/>
        <v>2.1675139933795103E-2</v>
      </c>
      <c r="BA434" s="71">
        <f t="shared" si="391"/>
        <v>0.44687653713723652</v>
      </c>
      <c r="BB434" s="71">
        <f t="shared" si="364"/>
        <v>1.0244205559148498E-3</v>
      </c>
      <c r="BC434" s="71">
        <f t="shared" si="392"/>
        <v>-5.8076610182035259E-3</v>
      </c>
      <c r="BD434" s="39">
        <f t="shared" si="354"/>
        <v>0</v>
      </c>
    </row>
    <row r="435" spans="1:57">
      <c r="A435" s="68">
        <v>43143</v>
      </c>
      <c r="B435" s="41">
        <f t="shared" si="355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70">
        <f t="shared" si="366"/>
        <v>3446.4170000000013</v>
      </c>
      <c r="T435" s="70" t="str">
        <f t="shared" si="367"/>
        <v>熊</v>
      </c>
      <c r="U435" s="70">
        <f t="shared" si="368"/>
        <v>3168.13</v>
      </c>
      <c r="V435" s="70">
        <f t="shared" si="369"/>
        <v>3113.61</v>
      </c>
      <c r="W435" s="40">
        <f t="shared" si="370"/>
        <v>1.7358683743055041E-2</v>
      </c>
      <c r="X435" s="70">
        <f t="shared" si="371"/>
        <v>1435</v>
      </c>
      <c r="Y435" s="70">
        <f t="shared" si="372"/>
        <v>936</v>
      </c>
      <c r="Z435" s="71">
        <f t="shared" si="373"/>
        <v>1.7427606069614524E-2</v>
      </c>
      <c r="AA435" s="71">
        <f t="shared" si="374"/>
        <v>-4.7297794823153986E-4</v>
      </c>
      <c r="AB435" s="71">
        <f t="shared" si="375"/>
        <v>-4.4288032707736251E-3</v>
      </c>
      <c r="AC435" s="71">
        <f t="shared" si="376"/>
        <v>1.2929880472281618E-2</v>
      </c>
      <c r="AD435" s="71">
        <f t="shared" si="377"/>
        <v>1.2629406331000138E-2</v>
      </c>
      <c r="AE435" s="71">
        <f t="shared" si="378"/>
        <v>-4.7292774120549523E-3</v>
      </c>
      <c r="AF435" s="71">
        <f t="shared" si="379"/>
        <v>8.2006030602266178E-3</v>
      </c>
      <c r="AG435" s="71">
        <f t="shared" si="380"/>
        <v>7.7276251119951494E-3</v>
      </c>
      <c r="AH435" s="71">
        <f t="shared" si="381"/>
        <v>1.2394940107376109E-3</v>
      </c>
      <c r="AI435" s="71">
        <f t="shared" si="382"/>
        <v>-4.0357894287993221E-3</v>
      </c>
      <c r="AJ435" s="71">
        <f t="shared" si="383"/>
        <v>3.3762469604726873E-3</v>
      </c>
      <c r="AK435" s="71">
        <f t="shared" si="384"/>
        <v>8.4827329845122198E-3</v>
      </c>
      <c r="AL435" s="71">
        <f t="shared" si="385"/>
        <v>1.3611294226123704E-2</v>
      </c>
      <c r="AM435" s="71">
        <f t="shared" si="386"/>
        <v>8.5270655005523829E-3</v>
      </c>
      <c r="AN435" s="71">
        <f t="shared" si="387"/>
        <v>3.1690498186325716E-4</v>
      </c>
      <c r="AO435" s="40">
        <f t="shared" si="388"/>
        <v>0.34591047574407635</v>
      </c>
      <c r="AP435" s="40">
        <f t="shared" si="389"/>
        <v>0.38059526599483839</v>
      </c>
      <c r="AQ435" s="71">
        <f t="shared" si="390"/>
        <v>-2.4586444798759492E-3</v>
      </c>
      <c r="AR435" s="71">
        <f t="shared" si="365"/>
        <v>-5.9903490614890962E-4</v>
      </c>
      <c r="AS435" s="71">
        <f t="shared" si="356"/>
        <v>8.2006030602266178E-3</v>
      </c>
      <c r="AT435" s="28">
        <f t="shared" si="357"/>
        <v>0.97047105694867086</v>
      </c>
      <c r="AU435" s="28">
        <f t="shared" si="358"/>
        <v>0.47955390334572667</v>
      </c>
      <c r="AV435" s="40">
        <f t="shared" si="359"/>
        <v>0.74321349963316208</v>
      </c>
      <c r="AW435" s="71">
        <f t="shared" si="360"/>
        <v>8.2006030602266178E-3</v>
      </c>
      <c r="AX435" s="28">
        <f t="shared" si="361"/>
        <v>-3.4666177549520789E-2</v>
      </c>
      <c r="AY435" s="71">
        <f t="shared" si="362"/>
        <v>1.3212010396567215E-2</v>
      </c>
      <c r="AZ435" s="71">
        <f t="shared" si="363"/>
        <v>4.0982622297786042E-3</v>
      </c>
      <c r="BA435" s="71">
        <f t="shared" si="391"/>
        <v>0.57393312238091132</v>
      </c>
      <c r="BB435" s="71">
        <f t="shared" si="364"/>
        <v>4.953540684369121E-4</v>
      </c>
      <c r="BC435" s="71">
        <f t="shared" si="392"/>
        <v>-1.3645157529288705E-2</v>
      </c>
      <c r="BD435" s="39">
        <f t="shared" si="354"/>
        <v>0</v>
      </c>
    </row>
    <row r="436" spans="1:57">
      <c r="A436" s="68">
        <v>43144</v>
      </c>
      <c r="B436" s="41">
        <f t="shared" si="355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70">
        <f t="shared" si="366"/>
        <v>3433.5990000000006</v>
      </c>
      <c r="T436" s="70" t="str">
        <f t="shared" si="367"/>
        <v>熊</v>
      </c>
      <c r="U436" s="70">
        <f t="shared" si="368"/>
        <v>3219.22</v>
      </c>
      <c r="V436" s="70">
        <f t="shared" si="369"/>
        <v>3176.11</v>
      </c>
      <c r="W436" s="40">
        <f t="shared" si="370"/>
        <v>1.3481916641762296E-2</v>
      </c>
      <c r="X436" s="70">
        <f t="shared" si="371"/>
        <v>1047</v>
      </c>
      <c r="Y436" s="70">
        <f t="shared" si="372"/>
        <v>930</v>
      </c>
      <c r="Z436" s="71">
        <f t="shared" si="373"/>
        <v>1.3573207477070904E-2</v>
      </c>
      <c r="AA436" s="71">
        <f t="shared" si="374"/>
        <v>6.944472352810995E-3</v>
      </c>
      <c r="AB436" s="71">
        <f t="shared" si="375"/>
        <v>-1.0699364112025751E-2</v>
      </c>
      <c r="AC436" s="71">
        <f t="shared" si="376"/>
        <v>2.7825525297365469E-3</v>
      </c>
      <c r="AD436" s="71">
        <f t="shared" si="377"/>
        <v>1.3481916641762296E-2</v>
      </c>
      <c r="AE436" s="71">
        <f t="shared" si="378"/>
        <v>0</v>
      </c>
      <c r="AF436" s="71">
        <f t="shared" si="379"/>
        <v>2.7825525297365469E-3</v>
      </c>
      <c r="AG436" s="71">
        <f t="shared" si="380"/>
        <v>9.7270248825475306E-3</v>
      </c>
      <c r="AH436" s="71">
        <f t="shared" si="381"/>
        <v>1.6075934710026551E-3</v>
      </c>
      <c r="AI436" s="71">
        <f t="shared" si="382"/>
        <v>4.689704927121484E-3</v>
      </c>
      <c r="AJ436" s="71">
        <f t="shared" si="383"/>
        <v>4.7335768086995637E-3</v>
      </c>
      <c r="AK436" s="71">
        <f t="shared" si="384"/>
        <v>1.0912780305511292E-2</v>
      </c>
      <c r="AL436" s="71">
        <f t="shared" si="385"/>
        <v>1.3481916641762296E-2</v>
      </c>
      <c r="AM436" s="71">
        <f t="shared" si="386"/>
        <v>1.0252166969099545E-2</v>
      </c>
      <c r="AN436" s="71">
        <f t="shared" si="387"/>
        <v>2.7091030699152987E-4</v>
      </c>
      <c r="AO436" s="40">
        <f t="shared" si="388"/>
        <v>0</v>
      </c>
      <c r="AP436" s="40">
        <f t="shared" si="389"/>
        <v>-0.50985850150777512</v>
      </c>
      <c r="AQ436" s="71">
        <f t="shared" si="390"/>
        <v>-3.0746227719805801E-3</v>
      </c>
      <c r="AR436" s="71">
        <f t="shared" si="365"/>
        <v>-8.4011380827662685E-3</v>
      </c>
      <c r="AS436" s="71">
        <f t="shared" si="356"/>
        <v>2.7825525297365469E-3</v>
      </c>
      <c r="AT436" s="28">
        <f t="shared" si="357"/>
        <v>0.80839712363721117</v>
      </c>
      <c r="AU436" s="28">
        <f t="shared" si="358"/>
        <v>0.17979242979242721</v>
      </c>
      <c r="AV436" s="40">
        <f t="shared" si="359"/>
        <v>0.20528879610299181</v>
      </c>
      <c r="AW436" s="71">
        <f t="shared" si="360"/>
        <v>2.7825525297365469E-3</v>
      </c>
      <c r="AX436" s="28">
        <f t="shared" si="361"/>
        <v>-0.62328926003247731</v>
      </c>
      <c r="AY436" s="71">
        <f t="shared" si="362"/>
        <v>1.0912780305511292E-2</v>
      </c>
      <c r="AZ436" s="71">
        <f t="shared" si="363"/>
        <v>1.8510288863332826E-3</v>
      </c>
      <c r="BA436" s="71">
        <f t="shared" si="391"/>
        <v>0.74321349963316208</v>
      </c>
      <c r="BB436" s="71">
        <f t="shared" si="364"/>
        <v>-5.9903490614890962E-4</v>
      </c>
      <c r="BC436" s="71">
        <f t="shared" si="392"/>
        <v>8.2006030602266178E-3</v>
      </c>
      <c r="BD436" s="39">
        <f t="shared" si="354"/>
        <v>1</v>
      </c>
    </row>
    <row r="437" spans="1:57">
      <c r="A437" s="68">
        <v>43145</v>
      </c>
      <c r="B437" s="41">
        <f t="shared" si="355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70">
        <f t="shared" si="366"/>
        <v>3421.0175000000008</v>
      </c>
      <c r="T437" s="70" t="str">
        <f t="shared" si="367"/>
        <v>熊</v>
      </c>
      <c r="U437" s="70">
        <f t="shared" si="368"/>
        <v>3203.49</v>
      </c>
      <c r="V437" s="70">
        <f t="shared" si="369"/>
        <v>3171.38</v>
      </c>
      <c r="W437" s="40">
        <f t="shared" si="370"/>
        <v>1.0074016115976917E-2</v>
      </c>
      <c r="X437" s="70">
        <f t="shared" si="371"/>
        <v>1441</v>
      </c>
      <c r="Y437" s="70">
        <f t="shared" si="372"/>
        <v>1002</v>
      </c>
      <c r="Z437" s="71">
        <f t="shared" si="373"/>
        <v>1.0071355759429051E-2</v>
      </c>
      <c r="AA437" s="71">
        <f t="shared" si="374"/>
        <v>1.0324468493103879E-3</v>
      </c>
      <c r="AB437" s="71">
        <f t="shared" si="375"/>
        <v>-1.3525651597760561E-3</v>
      </c>
      <c r="AC437" s="71">
        <f t="shared" si="376"/>
        <v>8.7214509562008515E-3</v>
      </c>
      <c r="AD437" s="71">
        <f t="shared" si="377"/>
        <v>4.7686635814292236E-3</v>
      </c>
      <c r="AE437" s="71">
        <f t="shared" si="378"/>
        <v>-5.3053525345475635E-3</v>
      </c>
      <c r="AF437" s="71">
        <f t="shared" si="379"/>
        <v>3.4160984216532173E-3</v>
      </c>
      <c r="AG437" s="71">
        <f t="shared" si="380"/>
        <v>4.4485452709635831E-3</v>
      </c>
      <c r="AH437" s="71">
        <f t="shared" si="381"/>
        <v>-8.8174987552281964E-4</v>
      </c>
      <c r="AI437" s="71">
        <f t="shared" si="382"/>
        <v>-6.9968799281403579E-4</v>
      </c>
      <c r="AJ437" s="71">
        <f t="shared" si="383"/>
        <v>2.055441217716432E-3</v>
      </c>
      <c r="AK437" s="71">
        <f t="shared" si="384"/>
        <v>-4.0637622573512491E-3</v>
      </c>
      <c r="AL437" s="71">
        <f t="shared" si="385"/>
        <v>7.6612359679067363E-3</v>
      </c>
      <c r="AM437" s="71">
        <f t="shared" si="386"/>
        <v>8.8103810595344789E-3</v>
      </c>
      <c r="AN437" s="71">
        <f t="shared" si="387"/>
        <v>2.3931731700944854E-4</v>
      </c>
      <c r="AO437" s="40">
        <f t="shared" si="388"/>
        <v>0.69167691676916687</v>
      </c>
      <c r="AP437" s="40">
        <f t="shared" si="389"/>
        <v>0.55678556785567845</v>
      </c>
      <c r="AQ437" s="71">
        <f t="shared" si="390"/>
        <v>9.6613348023552007E-4</v>
      </c>
      <c r="AR437" s="71">
        <f t="shared" si="365"/>
        <v>7.2405433619948285E-3</v>
      </c>
      <c r="AS437" s="71">
        <f t="shared" si="356"/>
        <v>3.4160984216532173E-3</v>
      </c>
      <c r="AT437" s="28">
        <f t="shared" si="357"/>
        <v>0.16154161541615725</v>
      </c>
      <c r="AU437" s="28">
        <f t="shared" si="358"/>
        <v>0.84590747330961058</v>
      </c>
      <c r="AV437" s="40">
        <f t="shared" si="359"/>
        <v>0.86515104328869596</v>
      </c>
      <c r="AW437" s="71">
        <f t="shared" si="360"/>
        <v>3.4160984216532173E-3</v>
      </c>
      <c r="AX437" s="28">
        <f t="shared" si="361"/>
        <v>0.71877919651199507</v>
      </c>
      <c r="AY437" s="71">
        <f t="shared" si="362"/>
        <v>1.2415902771964178E-3</v>
      </c>
      <c r="AZ437" s="71">
        <f t="shared" si="363"/>
        <v>7.4578158997584895E-3</v>
      </c>
      <c r="BA437" s="71">
        <f t="shared" si="391"/>
        <v>0.20528879610299181</v>
      </c>
      <c r="BB437" s="71">
        <f t="shared" si="364"/>
        <v>-8.4011380827662685E-3</v>
      </c>
      <c r="BC437" s="71">
        <f t="shared" si="392"/>
        <v>2.7825525297365469E-3</v>
      </c>
      <c r="BD437" s="39">
        <f t="shared" si="354"/>
        <v>1</v>
      </c>
      <c r="BE437" t="s">
        <v>680</v>
      </c>
    </row>
    <row r="438" spans="1:57">
      <c r="A438" s="68">
        <v>43153</v>
      </c>
      <c r="B438" s="41">
        <f t="shared" si="355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70">
        <f t="shared" si="366"/>
        <v>3408.7420000000006</v>
      </c>
      <c r="T438" s="70" t="str">
        <f t="shared" si="367"/>
        <v>熊</v>
      </c>
      <c r="U438" s="70">
        <f t="shared" si="368"/>
        <v>3269.88</v>
      </c>
      <c r="V438" s="70">
        <f t="shared" si="369"/>
        <v>3234.12</v>
      </c>
      <c r="W438" s="40">
        <f t="shared" si="370"/>
        <v>1.0996420770190092E-2</v>
      </c>
      <c r="X438" s="70">
        <f t="shared" si="371"/>
        <v>1358</v>
      </c>
      <c r="Y438" s="70">
        <f t="shared" si="372"/>
        <v>949</v>
      </c>
      <c r="Z438" s="71">
        <f t="shared" si="373"/>
        <v>1.1045321027807959E-2</v>
      </c>
      <c r="AA438" s="71">
        <f t="shared" si="374"/>
        <v>1.1934773067008594E-2</v>
      </c>
      <c r="AB438" s="71">
        <f t="shared" si="375"/>
        <v>-4.0376604142059044E-4</v>
      </c>
      <c r="AC438" s="71">
        <f t="shared" si="376"/>
        <v>1.0592654728769468E-2</v>
      </c>
      <c r="AD438" s="71">
        <f t="shared" si="377"/>
        <v>9.9302385745612693E-3</v>
      </c>
      <c r="AE438" s="71">
        <f t="shared" si="378"/>
        <v>-1.0661821956287419E-3</v>
      </c>
      <c r="AF438" s="71">
        <f t="shared" si="379"/>
        <v>9.526472533140623E-3</v>
      </c>
      <c r="AG438" s="71">
        <f t="shared" si="380"/>
        <v>2.1461245600149281E-2</v>
      </c>
      <c r="AH438" s="71">
        <f t="shared" si="381"/>
        <v>-2.7802491282297208E-4</v>
      </c>
      <c r="AI438" s="71">
        <f t="shared" si="382"/>
        <v>5.9286159345048599E-4</v>
      </c>
      <c r="AJ438" s="71">
        <f t="shared" si="383"/>
        <v>2.2676481258325941E-3</v>
      </c>
      <c r="AK438" s="71">
        <f t="shared" si="384"/>
        <v>7.3794940924328204E-3</v>
      </c>
      <c r="AL438" s="71">
        <f t="shared" si="385"/>
        <v>8.8227265030482831E-3</v>
      </c>
      <c r="AM438" s="71">
        <f t="shared" si="386"/>
        <v>3.7410710727708504E-3</v>
      </c>
      <c r="AN438" s="71">
        <f t="shared" si="387"/>
        <v>1.8087922682047191E-4</v>
      </c>
      <c r="AO438" s="40">
        <f t="shared" si="388"/>
        <v>0.12037683182136202</v>
      </c>
      <c r="AP438" s="40">
        <f t="shared" si="389"/>
        <v>-1.2198185624563733</v>
      </c>
      <c r="AQ438" s="71">
        <f t="shared" si="390"/>
        <v>-8.3108826739107609E-4</v>
      </c>
      <c r="AR438" s="71">
        <f t="shared" si="365"/>
        <v>1.966099213887415E-3</v>
      </c>
      <c r="AS438" s="71">
        <f t="shared" si="356"/>
        <v>9.526472533140623E-3</v>
      </c>
      <c r="AT438" s="28">
        <f t="shared" si="357"/>
        <v>0.95708304256803889</v>
      </c>
      <c r="AU438" s="28">
        <f t="shared" si="358"/>
        <v>0.89189189189187879</v>
      </c>
      <c r="AV438" s="40">
        <f t="shared" si="359"/>
        <v>0.96308724832214332</v>
      </c>
      <c r="AW438" s="71">
        <f t="shared" si="360"/>
        <v>9.526472533140623E-3</v>
      </c>
      <c r="AX438" s="28">
        <f t="shared" si="361"/>
        <v>0.17953020134228281</v>
      </c>
      <c r="AY438" s="71">
        <f t="shared" si="362"/>
        <v>8.4456762880614732E-3</v>
      </c>
      <c r="AZ438" s="71">
        <f t="shared" si="363"/>
        <v>3.3373050313502935E-3</v>
      </c>
      <c r="BA438" s="71">
        <f t="shared" si="391"/>
        <v>0.86515104328869596</v>
      </c>
      <c r="BB438" s="71">
        <f t="shared" si="364"/>
        <v>7.2405433619948285E-3</v>
      </c>
      <c r="BC438" s="71">
        <f t="shared" si="392"/>
        <v>3.4160984216532173E-3</v>
      </c>
      <c r="BD438" s="39">
        <f t="shared" ref="BD438:BD469" si="393">IF(AR437&lt;0,1,0)</f>
        <v>0</v>
      </c>
    </row>
    <row r="439" spans="1:57">
      <c r="A439" s="68">
        <v>43154</v>
      </c>
      <c r="B439" s="41">
        <f t="shared" si="355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70">
        <f t="shared" si="366"/>
        <v>3398.4325000000003</v>
      </c>
      <c r="T439" s="70" t="str">
        <f t="shared" si="367"/>
        <v>熊</v>
      </c>
      <c r="U439" s="70">
        <f t="shared" si="368"/>
        <v>3293.99</v>
      </c>
      <c r="V439" s="70">
        <f t="shared" si="369"/>
        <v>3258.63</v>
      </c>
      <c r="W439" s="40">
        <f t="shared" si="370"/>
        <v>1.0792734276133793E-2</v>
      </c>
      <c r="X439" s="70">
        <f t="shared" si="371"/>
        <v>1014</v>
      </c>
      <c r="Y439" s="70">
        <f t="shared" si="372"/>
        <v>1323</v>
      </c>
      <c r="Z439" s="71">
        <f t="shared" si="373"/>
        <v>1.0795529136632342E-2</v>
      </c>
      <c r="AA439" s="71">
        <f t="shared" si="374"/>
        <v>2.0996372316742975E-3</v>
      </c>
      <c r="AB439" s="71">
        <f t="shared" si="375"/>
        <v>-1.5099478640549344E-3</v>
      </c>
      <c r="AC439" s="71">
        <f t="shared" si="376"/>
        <v>9.2827864120789069E-3</v>
      </c>
      <c r="AD439" s="71">
        <f t="shared" si="377"/>
        <v>5.6504377497835333E-3</v>
      </c>
      <c r="AE439" s="71">
        <f t="shared" si="378"/>
        <v>-5.1422965263503689E-3</v>
      </c>
      <c r="AF439" s="71">
        <f t="shared" si="379"/>
        <v>4.1404898857286057E-3</v>
      </c>
      <c r="AG439" s="71">
        <f t="shared" si="380"/>
        <v>6.2401271174029639E-3</v>
      </c>
      <c r="AH439" s="71">
        <f t="shared" si="381"/>
        <v>-2.0384500785099275E-3</v>
      </c>
      <c r="AI439" s="71">
        <f t="shared" si="382"/>
        <v>-2.2312022900204944E-3</v>
      </c>
      <c r="AJ439" s="71">
        <f t="shared" si="383"/>
        <v>-1.0477394378483598E-3</v>
      </c>
      <c r="AK439" s="71">
        <f t="shared" si="384"/>
        <v>-1.1547133745148078E-3</v>
      </c>
      <c r="AL439" s="71">
        <f t="shared" si="385"/>
        <v>9.4158030201374632E-3</v>
      </c>
      <c r="AM439" s="71">
        <f t="shared" si="386"/>
        <v>9.4955931205495513E-3</v>
      </c>
      <c r="AN439" s="71">
        <f t="shared" si="387"/>
        <v>-1.0698538131390754E-4</v>
      </c>
      <c r="AO439" s="40">
        <f t="shared" si="388"/>
        <v>0.3987690314220923</v>
      </c>
      <c r="AP439" s="40">
        <f t="shared" si="389"/>
        <v>0.17622287010042351</v>
      </c>
      <c r="AQ439" s="71">
        <f t="shared" si="390"/>
        <v>-2.515924796527264E-3</v>
      </c>
      <c r="AR439" s="71">
        <f t="shared" si="365"/>
        <v>5.4021886415571343E-3</v>
      </c>
      <c r="AS439" s="71">
        <f t="shared" si="356"/>
        <v>4.1404898857286057E-3</v>
      </c>
      <c r="AT439" s="28">
        <f t="shared" si="357"/>
        <v>0.27632005183026337</v>
      </c>
      <c r="AU439" s="28">
        <f t="shared" si="358"/>
        <v>0.97748472177549617</v>
      </c>
      <c r="AV439" s="40">
        <f t="shared" si="359"/>
        <v>0.85944570135747045</v>
      </c>
      <c r="AW439" s="71">
        <f t="shared" si="360"/>
        <v>4.1404898857286057E-3</v>
      </c>
      <c r="AX439" s="28">
        <f t="shared" si="361"/>
        <v>0.50113122171945601</v>
      </c>
      <c r="AY439" s="71">
        <f t="shared" si="362"/>
        <v>2.6106518958391562E-3</v>
      </c>
      <c r="AZ439" s="71">
        <f t="shared" si="363"/>
        <v>9.2827864120789069E-3</v>
      </c>
      <c r="BA439" s="71">
        <f t="shared" si="391"/>
        <v>0.96308724832214332</v>
      </c>
      <c r="BB439" s="71">
        <f t="shared" si="364"/>
        <v>1.966099213887415E-3</v>
      </c>
      <c r="BC439" s="71">
        <f t="shared" si="392"/>
        <v>9.526472533140623E-3</v>
      </c>
      <c r="BD439" s="39">
        <f t="shared" si="393"/>
        <v>0</v>
      </c>
      <c r="BE439" t="s">
        <v>714</v>
      </c>
    </row>
    <row r="440" spans="1:57">
      <c r="A440" s="68">
        <v>43157</v>
      </c>
      <c r="B440" s="41">
        <f t="shared" si="355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70">
        <f t="shared" si="366"/>
        <v>3388.4904999999999</v>
      </c>
      <c r="T440" s="70" t="str">
        <f t="shared" si="367"/>
        <v>熊</v>
      </c>
      <c r="U440" s="70">
        <f t="shared" si="368"/>
        <v>3335.8</v>
      </c>
      <c r="V440" s="70">
        <f t="shared" si="369"/>
        <v>3281.62</v>
      </c>
      <c r="W440" s="40">
        <f t="shared" si="370"/>
        <v>1.6375327755522827E-2</v>
      </c>
      <c r="X440" s="70">
        <f t="shared" si="371"/>
        <v>1412</v>
      </c>
      <c r="Y440" s="70">
        <f t="shared" si="372"/>
        <v>1013</v>
      </c>
      <c r="Z440" s="71">
        <f t="shared" si="373"/>
        <v>1.638199250746088E-2</v>
      </c>
      <c r="AA440" s="71">
        <f t="shared" si="374"/>
        <v>5.5394748636977227E-3</v>
      </c>
      <c r="AB440" s="71">
        <f t="shared" si="375"/>
        <v>-1.8693641355962132E-3</v>
      </c>
      <c r="AC440" s="71">
        <f t="shared" si="376"/>
        <v>1.45059636199266E-2</v>
      </c>
      <c r="AD440" s="71">
        <f t="shared" si="377"/>
        <v>8.5834077331604832E-3</v>
      </c>
      <c r="AE440" s="71">
        <f t="shared" si="378"/>
        <v>-7.7919200223622899E-3</v>
      </c>
      <c r="AF440" s="71">
        <f t="shared" si="379"/>
        <v>6.7140435975643733E-3</v>
      </c>
      <c r="AG440" s="71">
        <f t="shared" si="380"/>
        <v>1.2253518461262117E-2</v>
      </c>
      <c r="AH440" s="71">
        <f t="shared" si="381"/>
        <v>2.5969412980695315E-3</v>
      </c>
      <c r="AI440" s="71">
        <f t="shared" si="382"/>
        <v>3.1818318437379627E-3</v>
      </c>
      <c r="AJ440" s="71">
        <f t="shared" si="383"/>
        <v>2.7416883377929164E-3</v>
      </c>
      <c r="AK440" s="71">
        <f t="shared" si="384"/>
        <v>1.6555744968141835E-3</v>
      </c>
      <c r="AL440" s="71">
        <f t="shared" si="385"/>
        <v>1.1368510322748868E-2</v>
      </c>
      <c r="AM440" s="71">
        <f t="shared" si="386"/>
        <v>6.9791511250189642E-3</v>
      </c>
      <c r="AN440" s="71">
        <f t="shared" si="387"/>
        <v>1.8411898364006042E-4</v>
      </c>
      <c r="AO440" s="40">
        <f t="shared" si="388"/>
        <v>0.68416844349680395</v>
      </c>
      <c r="AP440" s="40">
        <f t="shared" si="389"/>
        <v>0.19722814498934155</v>
      </c>
      <c r="AQ440" s="71">
        <f t="shared" si="390"/>
        <v>3.922716501268442E-4</v>
      </c>
      <c r="AR440" s="71">
        <f t="shared" si="365"/>
        <v>4.8743501171100122E-3</v>
      </c>
      <c r="AS440" s="71">
        <f t="shared" si="356"/>
        <v>6.7140435975643733E-3</v>
      </c>
      <c r="AT440" s="28">
        <f t="shared" si="357"/>
        <v>0.83022388059701779</v>
      </c>
      <c r="AU440" s="28">
        <f t="shared" si="358"/>
        <v>0.73146551724138165</v>
      </c>
      <c r="AV440" s="40">
        <f t="shared" si="359"/>
        <v>0.8850129198966411</v>
      </c>
      <c r="AW440" s="71">
        <f t="shared" si="360"/>
        <v>6.7140435975643733E-3</v>
      </c>
      <c r="AX440" s="28">
        <f t="shared" si="361"/>
        <v>0.29881875230712379</v>
      </c>
      <c r="AY440" s="71">
        <f t="shared" si="362"/>
        <v>9.4474945191763901E-3</v>
      </c>
      <c r="AZ440" s="71">
        <f t="shared" si="363"/>
        <v>5.1097869894227311E-3</v>
      </c>
      <c r="BA440" s="71">
        <f t="shared" si="391"/>
        <v>0.85944570135747045</v>
      </c>
      <c r="BB440" s="71">
        <f t="shared" si="364"/>
        <v>5.4021886415571343E-3</v>
      </c>
      <c r="BC440" s="71">
        <f t="shared" si="392"/>
        <v>4.1404898857286057E-3</v>
      </c>
      <c r="BD440" s="39">
        <f t="shared" si="393"/>
        <v>0</v>
      </c>
    </row>
    <row r="441" spans="1:57">
      <c r="A441" s="68">
        <v>43158</v>
      </c>
      <c r="B441" s="41">
        <f t="shared" si="355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70">
        <f t="shared" si="366"/>
        <v>3379.9009999999994</v>
      </c>
      <c r="T441" s="70" t="str">
        <f t="shared" si="367"/>
        <v>熊</v>
      </c>
      <c r="U441" s="70">
        <f t="shared" si="368"/>
        <v>3328.67</v>
      </c>
      <c r="V441" s="70">
        <f t="shared" si="369"/>
        <v>3284.69</v>
      </c>
      <c r="W441" s="40">
        <f t="shared" si="370"/>
        <v>1.3300545669111008E-2</v>
      </c>
      <c r="X441" s="70">
        <f t="shared" si="371"/>
        <v>930</v>
      </c>
      <c r="Y441" s="70">
        <f t="shared" si="372"/>
        <v>1439</v>
      </c>
      <c r="Z441" s="71">
        <f t="shared" si="373"/>
        <v>1.3212484265487422E-2</v>
      </c>
      <c r="AA441" s="71">
        <f t="shared" si="374"/>
        <v>-2.703417135703731E-4</v>
      </c>
      <c r="AB441" s="71">
        <f t="shared" si="375"/>
        <v>-1.105627855351253E-2</v>
      </c>
      <c r="AC441" s="71">
        <f t="shared" si="376"/>
        <v>2.2442671155983923E-3</v>
      </c>
      <c r="AD441" s="71">
        <f t="shared" si="377"/>
        <v>0</v>
      </c>
      <c r="AE441" s="71">
        <f t="shared" si="378"/>
        <v>-1.330054566911104E-2</v>
      </c>
      <c r="AF441" s="71">
        <f t="shared" si="379"/>
        <v>-1.105627855351253E-2</v>
      </c>
      <c r="AG441" s="71">
        <f t="shared" si="380"/>
        <v>-1.1326620267082955E-2</v>
      </c>
      <c r="AH441" s="71">
        <f t="shared" si="381"/>
        <v>-2.2858046507397006E-3</v>
      </c>
      <c r="AI441" s="71">
        <f t="shared" si="382"/>
        <v>-4.2207874417931291E-3</v>
      </c>
      <c r="AJ441" s="71">
        <f t="shared" si="383"/>
        <v>-3.5241240091039446E-3</v>
      </c>
      <c r="AK441" s="71">
        <f t="shared" si="384"/>
        <v>-8.8837168991254718E-3</v>
      </c>
      <c r="AL441" s="71">
        <f t="shared" si="385"/>
        <v>1.3184864122015303E-2</v>
      </c>
      <c r="AM441" s="71">
        <f t="shared" si="386"/>
        <v>4.4744163068461606E-3</v>
      </c>
      <c r="AN441" s="71">
        <f t="shared" si="387"/>
        <v>-1.7278251120224789E-4</v>
      </c>
      <c r="AO441" s="40">
        <f t="shared" si="388"/>
        <v>1</v>
      </c>
      <c r="AP441" s="40">
        <f t="shared" si="389"/>
        <v>1.0206422018348644</v>
      </c>
      <c r="AQ441" s="71">
        <f t="shared" si="390"/>
        <v>-1.2892326605565912E-3</v>
      </c>
      <c r="AR441" s="71">
        <f t="shared" si="365"/>
        <v>-1.9997791431847632E-3</v>
      </c>
      <c r="AS441" s="71">
        <f t="shared" si="356"/>
        <v>-1.105627855351253E-2</v>
      </c>
      <c r="AT441" s="28">
        <f t="shared" si="357"/>
        <v>0.32477064220183222</v>
      </c>
      <c r="AU441" s="28">
        <f t="shared" si="358"/>
        <v>0.50101832993890705</v>
      </c>
      <c r="AV441" s="40">
        <f t="shared" si="359"/>
        <v>0.16780354706685097</v>
      </c>
      <c r="AW441" s="71">
        <f t="shared" si="360"/>
        <v>-1.105627855351253E-2</v>
      </c>
      <c r="AX441" s="28">
        <f t="shared" si="361"/>
        <v>-0.14984083674396745</v>
      </c>
      <c r="AY441" s="71">
        <f t="shared" si="362"/>
        <v>4.3011472228897969E-3</v>
      </c>
      <c r="AZ441" s="71">
        <f t="shared" si="363"/>
        <v>2.2442671155983923E-3</v>
      </c>
      <c r="BA441" s="71">
        <f t="shared" si="391"/>
        <v>0.8850129198966411</v>
      </c>
      <c r="BB441" s="71">
        <f t="shared" si="364"/>
        <v>4.8743501171100122E-3</v>
      </c>
      <c r="BC441" s="71">
        <f t="shared" si="392"/>
        <v>6.7140435975643733E-3</v>
      </c>
      <c r="BD441" s="39">
        <f t="shared" si="393"/>
        <v>0</v>
      </c>
    </row>
    <row r="442" spans="1:57">
      <c r="A442" s="68">
        <v>43159</v>
      </c>
      <c r="B442" s="41">
        <f t="shared" si="355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70">
        <f t="shared" si="366"/>
        <v>3367.1794999999997</v>
      </c>
      <c r="T442" s="70" t="str">
        <f t="shared" si="367"/>
        <v>熊</v>
      </c>
      <c r="U442" s="70">
        <f t="shared" si="368"/>
        <v>3277.72</v>
      </c>
      <c r="V442" s="70">
        <f t="shared" si="369"/>
        <v>3240.15</v>
      </c>
      <c r="W442" s="40">
        <f t="shared" si="370"/>
        <v>1.1528433706657308E-2</v>
      </c>
      <c r="X442" s="70">
        <f t="shared" si="371"/>
        <v>1403</v>
      </c>
      <c r="Y442" s="70">
        <f t="shared" si="372"/>
        <v>936</v>
      </c>
      <c r="Z442" s="71">
        <f t="shared" si="373"/>
        <v>1.1510205082014335E-2</v>
      </c>
      <c r="AA442" s="71">
        <f t="shared" si="374"/>
        <v>-8.5447269724083213E-3</v>
      </c>
      <c r="AB442" s="71">
        <f t="shared" si="375"/>
        <v>-5.601861331172066E-3</v>
      </c>
      <c r="AC442" s="71">
        <f t="shared" si="376"/>
        <v>5.9265723754852095E-3</v>
      </c>
      <c r="AD442" s="71">
        <f t="shared" si="377"/>
        <v>4.1762394497028149E-3</v>
      </c>
      <c r="AE442" s="71">
        <f t="shared" si="378"/>
        <v>-7.3521942569544987E-3</v>
      </c>
      <c r="AF442" s="71">
        <f t="shared" si="379"/>
        <v>-1.4256218814693189E-3</v>
      </c>
      <c r="AG442" s="71">
        <f t="shared" si="380"/>
        <v>-9.9703488538775316E-3</v>
      </c>
      <c r="AH442" s="71">
        <f t="shared" si="381"/>
        <v>-5.2680444427274939E-3</v>
      </c>
      <c r="AI442" s="71">
        <f t="shared" si="382"/>
        <v>-6.8986144399593788E-3</v>
      </c>
      <c r="AJ442" s="71">
        <f t="shared" si="383"/>
        <v>-5.0155285205648447E-3</v>
      </c>
      <c r="AK442" s="71">
        <f t="shared" si="384"/>
        <v>-4.2706701631044057E-3</v>
      </c>
      <c r="AL442" s="71">
        <f t="shared" si="385"/>
        <v>9.2559831258085482E-3</v>
      </c>
      <c r="AM442" s="71">
        <f t="shared" si="386"/>
        <v>9.0224332551687679E-3</v>
      </c>
      <c r="AN442" s="71">
        <f t="shared" si="387"/>
        <v>-1.8154656180679318E-4</v>
      </c>
      <c r="AO442" s="40">
        <f t="shared" si="388"/>
        <v>0.79356123464984296</v>
      </c>
      <c r="AP442" s="40">
        <f t="shared" si="389"/>
        <v>1.7231994689678023</v>
      </c>
      <c r="AQ442" s="71">
        <f t="shared" si="390"/>
        <v>1.3100881723958713E-3</v>
      </c>
      <c r="AR442" s="71">
        <f t="shared" si="365"/>
        <v>3.026594843441767E-3</v>
      </c>
      <c r="AS442" s="71">
        <f t="shared" si="356"/>
        <v>-1.4256218814693189E-3</v>
      </c>
      <c r="AT442" s="28">
        <f t="shared" si="357"/>
        <v>0.33189512114171804</v>
      </c>
      <c r="AU442" s="28">
        <f t="shared" si="358"/>
        <v>0.37805706521738469</v>
      </c>
      <c r="AV442" s="40">
        <f t="shared" si="359"/>
        <v>0.51264306627628198</v>
      </c>
      <c r="AW442" s="71">
        <f t="shared" si="360"/>
        <v>-1.4256218814693189E-3</v>
      </c>
      <c r="AX442" s="28">
        <f t="shared" si="361"/>
        <v>0.26217726909768391</v>
      </c>
      <c r="AY442" s="71">
        <f t="shared" si="362"/>
        <v>3.0815240938501572E-3</v>
      </c>
      <c r="AZ442" s="71">
        <f t="shared" si="363"/>
        <v>3.4205719239967691E-3</v>
      </c>
      <c r="BA442" s="71">
        <f t="shared" si="391"/>
        <v>0.16780354706685097</v>
      </c>
      <c r="BB442" s="71">
        <f t="shared" si="364"/>
        <v>-1.9997791431847632E-3</v>
      </c>
      <c r="BC442" s="71">
        <f t="shared" si="392"/>
        <v>-1.105627855351253E-2</v>
      </c>
      <c r="BD442" s="39">
        <f t="shared" si="393"/>
        <v>1</v>
      </c>
    </row>
    <row r="443" spans="1:57">
      <c r="A443" s="68">
        <v>43160</v>
      </c>
      <c r="B443" s="41">
        <f t="shared" si="355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70">
        <f t="shared" si="366"/>
        <v>3352.1764999999991</v>
      </c>
      <c r="T443" s="70" t="str">
        <f t="shared" si="367"/>
        <v>熊</v>
      </c>
      <c r="U443" s="70">
        <f t="shared" si="368"/>
        <v>3279.89</v>
      </c>
      <c r="V443" s="70">
        <f t="shared" si="369"/>
        <v>3228.94</v>
      </c>
      <c r="W443" s="40">
        <f t="shared" si="370"/>
        <v>1.565597524903652E-2</v>
      </c>
      <c r="X443" s="70">
        <f t="shared" si="371"/>
        <v>1300</v>
      </c>
      <c r="Y443" s="70">
        <f t="shared" si="372"/>
        <v>930</v>
      </c>
      <c r="Z443" s="71">
        <f t="shared" si="373"/>
        <v>1.5749175447978207E-2</v>
      </c>
      <c r="AA443" s="71">
        <f t="shared" si="374"/>
        <v>-7.489449127530203E-3</v>
      </c>
      <c r="AB443" s="71">
        <f t="shared" si="375"/>
        <v>-1.8737684085379652E-3</v>
      </c>
      <c r="AC443" s="71">
        <f t="shared" si="376"/>
        <v>1.3782206840498313E-2</v>
      </c>
      <c r="AD443" s="71">
        <f t="shared" si="377"/>
        <v>1.3753136971473855E-2</v>
      </c>
      <c r="AE443" s="71">
        <f t="shared" si="378"/>
        <v>-1.902838277562622E-3</v>
      </c>
      <c r="AF443" s="71">
        <f t="shared" si="379"/>
        <v>1.1879368562935774E-2</v>
      </c>
      <c r="AG443" s="71">
        <f t="shared" si="380"/>
        <v>4.3899194354054104E-3</v>
      </c>
      <c r="AH443" s="71">
        <f t="shared" si="381"/>
        <v>2.1944431225056173E-4</v>
      </c>
      <c r="AI443" s="71">
        <f t="shared" si="382"/>
        <v>3.0000485471178215E-3</v>
      </c>
      <c r="AJ443" s="71">
        <f t="shared" si="383"/>
        <v>3.9518853712770755E-3</v>
      </c>
      <c r="AK443" s="71">
        <f t="shared" si="384"/>
        <v>1.3506146970263918E-2</v>
      </c>
      <c r="AL443" s="71">
        <f t="shared" si="385"/>
        <v>1.555535705687759E-2</v>
      </c>
      <c r="AM443" s="71">
        <f t="shared" si="386"/>
        <v>8.1246505537339135E-3</v>
      </c>
      <c r="AN443" s="71">
        <f t="shared" si="387"/>
        <v>1.707650277374394E-4</v>
      </c>
      <c r="AO443" s="40">
        <f t="shared" si="388"/>
        <v>0.12149348083761564</v>
      </c>
      <c r="AP443" s="40">
        <f t="shared" si="389"/>
        <v>0.60193599367838535</v>
      </c>
      <c r="AQ443" s="71">
        <f t="shared" si="390"/>
        <v>-1.8525277645454292E-3</v>
      </c>
      <c r="AR443" s="71">
        <f t="shared" si="365"/>
        <v>-1.7975434350655018E-3</v>
      </c>
      <c r="AS443" s="71">
        <f t="shared" si="356"/>
        <v>1.1879368562935774E-2</v>
      </c>
      <c r="AT443" s="28">
        <f t="shared" si="357"/>
        <v>0.99051758198340534</v>
      </c>
      <c r="AU443" s="28">
        <f t="shared" si="358"/>
        <v>0.76865109269028331</v>
      </c>
      <c r="AV443" s="40">
        <f t="shared" si="359"/>
        <v>0.87948969578017866</v>
      </c>
      <c r="AW443" s="71">
        <f t="shared" si="360"/>
        <v>1.1879368562935774E-2</v>
      </c>
      <c r="AX443" s="28">
        <f t="shared" si="361"/>
        <v>-0.11560353287536593</v>
      </c>
      <c r="AY443" s="71">
        <f t="shared" si="362"/>
        <v>1.5408985247826497E-2</v>
      </c>
      <c r="AZ443" s="71">
        <f t="shared" si="363"/>
        <v>6.2508821451959032E-3</v>
      </c>
      <c r="BA443" s="71">
        <f t="shared" si="391"/>
        <v>0.51264306627628198</v>
      </c>
      <c r="BB443" s="71">
        <f t="shared" si="364"/>
        <v>3.026594843441767E-3</v>
      </c>
      <c r="BC443" s="71">
        <f t="shared" si="392"/>
        <v>-1.4256218814693189E-3</v>
      </c>
      <c r="BD443" s="39">
        <f t="shared" si="393"/>
        <v>0</v>
      </c>
    </row>
    <row r="444" spans="1:57">
      <c r="A444" s="68">
        <v>43161</v>
      </c>
      <c r="B444" s="41">
        <f t="shared" si="355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70">
        <f t="shared" si="366"/>
        <v>3338.4484999999995</v>
      </c>
      <c r="T444" s="70" t="str">
        <f t="shared" si="367"/>
        <v>熊</v>
      </c>
      <c r="U444" s="70">
        <f t="shared" si="368"/>
        <v>3269.94</v>
      </c>
      <c r="V444" s="70">
        <f t="shared" si="369"/>
        <v>3242.27</v>
      </c>
      <c r="W444" s="40">
        <f t="shared" si="370"/>
        <v>8.4979343464955948E-3</v>
      </c>
      <c r="X444" s="70">
        <f t="shared" si="371"/>
        <v>1106</v>
      </c>
      <c r="Y444" s="70">
        <f t="shared" si="372"/>
        <v>1003</v>
      </c>
      <c r="Z444" s="71">
        <f t="shared" si="373"/>
        <v>8.5179085409964987E-3</v>
      </c>
      <c r="AA444" s="71">
        <f t="shared" si="374"/>
        <v>-7.7581573390448156E-3</v>
      </c>
      <c r="AB444" s="71">
        <f t="shared" si="375"/>
        <v>-4.7237641233132703E-3</v>
      </c>
      <c r="AC444" s="71">
        <f t="shared" si="376"/>
        <v>3.7741702231822807E-3</v>
      </c>
      <c r="AD444" s="71">
        <f t="shared" si="377"/>
        <v>6.5936766162309922E-3</v>
      </c>
      <c r="AE444" s="71">
        <f t="shared" si="378"/>
        <v>-1.9042577302646165E-3</v>
      </c>
      <c r="AF444" s="71">
        <f t="shared" si="379"/>
        <v>1.8699124929177921E-3</v>
      </c>
      <c r="AG444" s="71">
        <f t="shared" si="380"/>
        <v>-5.8882448461270902E-3</v>
      </c>
      <c r="AH444" s="71">
        <f t="shared" si="381"/>
        <v>1.3812433076150553E-3</v>
      </c>
      <c r="AI444" s="71">
        <f t="shared" si="382"/>
        <v>9.2001563438838801E-4</v>
      </c>
      <c r="AJ444" s="71">
        <f t="shared" si="383"/>
        <v>1.0676316362309068E-3</v>
      </c>
      <c r="AK444" s="71">
        <f t="shared" si="384"/>
        <v>4.5242205485148124E-3</v>
      </c>
      <c r="AL444" s="71">
        <f t="shared" si="385"/>
        <v>8.4979343464955948E-3</v>
      </c>
      <c r="AM444" s="71">
        <f t="shared" si="386"/>
        <v>4.0775777748197116E-3</v>
      </c>
      <c r="AN444" s="71">
        <f t="shared" si="387"/>
        <v>9.1930635336036977E-5</v>
      </c>
      <c r="AO444" s="40">
        <f t="shared" si="388"/>
        <v>0.22334658474881894</v>
      </c>
      <c r="AP444" s="40">
        <f t="shared" si="389"/>
        <v>1.1376942537043706</v>
      </c>
      <c r="AQ444" s="71">
        <f t="shared" si="390"/>
        <v>-9.96365647420959E-4</v>
      </c>
      <c r="AR444" s="71">
        <f t="shared" si="365"/>
        <v>-2.746238690933264E-3</v>
      </c>
      <c r="AS444" s="71">
        <f t="shared" si="356"/>
        <v>1.8699124929177921E-3</v>
      </c>
      <c r="AT444" s="28">
        <f t="shared" si="357"/>
        <v>0.75569208529092158</v>
      </c>
      <c r="AU444" s="28">
        <f t="shared" si="358"/>
        <v>0.32605421686749375</v>
      </c>
      <c r="AV444" s="40">
        <f t="shared" si="359"/>
        <v>0.44307914709071866</v>
      </c>
      <c r="AW444" s="71">
        <f t="shared" si="360"/>
        <v>1.8699124929177921E-3</v>
      </c>
      <c r="AX444" s="28">
        <f t="shared" si="361"/>
        <v>-0.32345500542102618</v>
      </c>
      <c r="AY444" s="71">
        <f t="shared" si="362"/>
        <v>6.4284782787794748E-3</v>
      </c>
      <c r="AZ444" s="71">
        <f t="shared" si="363"/>
        <v>1.331339083886439E-3</v>
      </c>
      <c r="BA444" s="71">
        <f t="shared" si="391"/>
        <v>0.87948969578017866</v>
      </c>
      <c r="BB444" s="71">
        <f t="shared" si="364"/>
        <v>-1.7975434350655018E-3</v>
      </c>
      <c r="BC444" s="71">
        <f t="shared" si="392"/>
        <v>1.1879368562935774E-2</v>
      </c>
      <c r="BD444" s="39">
        <f t="shared" si="393"/>
        <v>1</v>
      </c>
      <c r="BE444" t="s">
        <v>713</v>
      </c>
    </row>
    <row r="445" spans="1:57">
      <c r="A445" s="68">
        <v>43164</v>
      </c>
      <c r="B445" s="41">
        <f t="shared" si="355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70">
        <f t="shared" si="366"/>
        <v>3323.2684999999997</v>
      </c>
      <c r="T445" s="70" t="str">
        <f t="shared" si="367"/>
        <v>熊</v>
      </c>
      <c r="U445" s="70">
        <f t="shared" si="368"/>
        <v>3269.2</v>
      </c>
      <c r="V445" s="70">
        <f t="shared" si="369"/>
        <v>3236.73</v>
      </c>
      <c r="W445" s="40">
        <f t="shared" si="370"/>
        <v>9.9817457599231489E-3</v>
      </c>
      <c r="X445" s="70">
        <f t="shared" si="371"/>
        <v>941</v>
      </c>
      <c r="Y445" s="70">
        <f t="shared" si="372"/>
        <v>1106</v>
      </c>
      <c r="Z445" s="71">
        <f t="shared" si="373"/>
        <v>9.9727568975419168E-3</v>
      </c>
      <c r="AA445" s="71">
        <f t="shared" si="374"/>
        <v>4.1164905963437344E-4</v>
      </c>
      <c r="AB445" s="71">
        <f t="shared" si="375"/>
        <v>-3.7602727674103495E-3</v>
      </c>
      <c r="AC445" s="71">
        <f t="shared" si="376"/>
        <v>6.2214729925128146E-3</v>
      </c>
      <c r="AD445" s="71">
        <f t="shared" si="377"/>
        <v>4.0857856065454482E-3</v>
      </c>
      <c r="AE445" s="71">
        <f t="shared" si="378"/>
        <v>-5.8959601533776435E-3</v>
      </c>
      <c r="AF445" s="71">
        <f t="shared" si="379"/>
        <v>3.2551283913513082E-4</v>
      </c>
      <c r="AG445" s="71">
        <f t="shared" si="380"/>
        <v>7.3716189876968732E-4</v>
      </c>
      <c r="AH445" s="71">
        <f t="shared" si="381"/>
        <v>2.3897439561777925E-3</v>
      </c>
      <c r="AI445" s="71">
        <f t="shared" si="382"/>
        <v>2.3897439561777925E-3</v>
      </c>
      <c r="AJ445" s="71">
        <f t="shared" si="383"/>
        <v>4.0001340736367822E-3</v>
      </c>
      <c r="AK445" s="71">
        <f t="shared" si="384"/>
        <v>-2.0445535162547761E-3</v>
      </c>
      <c r="AL445" s="71">
        <f t="shared" si="385"/>
        <v>9.9817457599231489E-3</v>
      </c>
      <c r="AM445" s="71">
        <f t="shared" si="386"/>
        <v>3.7922229616603074E-3</v>
      </c>
      <c r="AN445" s="71">
        <f t="shared" si="387"/>
        <v>1.723342056889215E-4</v>
      </c>
      <c r="AO445" s="40">
        <f t="shared" si="388"/>
        <v>0.58946720049276224</v>
      </c>
      <c r="AP445" s="40">
        <f t="shared" si="389"/>
        <v>0.54819833692640263</v>
      </c>
      <c r="AQ445" s="71">
        <f t="shared" si="390"/>
        <v>-6.1253670594423743E-4</v>
      </c>
      <c r="AR445" s="71">
        <f t="shared" si="365"/>
        <v>2.1977321497009378E-3</v>
      </c>
      <c r="AS445" s="71">
        <f t="shared" si="356"/>
        <v>3.2551283913513082E-4</v>
      </c>
      <c r="AT445" s="28">
        <f t="shared" si="357"/>
        <v>0.38466276562980778</v>
      </c>
      <c r="AU445" s="28">
        <f t="shared" si="358"/>
        <v>0.94890510948904194</v>
      </c>
      <c r="AV445" s="40">
        <f t="shared" si="359"/>
        <v>0.62211271943332125</v>
      </c>
      <c r="AW445" s="71">
        <f t="shared" si="360"/>
        <v>3.2551283913513082E-4</v>
      </c>
      <c r="AX445" s="28">
        <f t="shared" si="361"/>
        <v>0.22020326455188421</v>
      </c>
      <c r="AY445" s="71">
        <f t="shared" si="362"/>
        <v>3.8514066371228956E-3</v>
      </c>
      <c r="AZ445" s="71">
        <f t="shared" si="363"/>
        <v>3.5988079738519885E-3</v>
      </c>
      <c r="BA445" s="71">
        <f t="shared" si="391"/>
        <v>0.44307914709071866</v>
      </c>
      <c r="BB445" s="71">
        <f t="shared" si="364"/>
        <v>-2.746238690933264E-3</v>
      </c>
      <c r="BC445" s="71">
        <f t="shared" si="392"/>
        <v>1.8699124929177921E-3</v>
      </c>
      <c r="BD445" s="39">
        <f t="shared" si="393"/>
        <v>1</v>
      </c>
    </row>
    <row r="446" spans="1:57">
      <c r="A446" s="68">
        <v>43165</v>
      </c>
      <c r="B446" s="41">
        <f t="shared" si="355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70">
        <f t="shared" si="366"/>
        <v>3309.9649999999992</v>
      </c>
      <c r="T446" s="70" t="str">
        <f t="shared" si="367"/>
        <v>熊</v>
      </c>
      <c r="U446" s="70">
        <f t="shared" si="368"/>
        <v>3290.25</v>
      </c>
      <c r="V446" s="70">
        <f t="shared" si="369"/>
        <v>3243.68</v>
      </c>
      <c r="W446" s="40">
        <f t="shared" si="370"/>
        <v>1.4255061994549493E-2</v>
      </c>
      <c r="X446" s="70">
        <f t="shared" si="371"/>
        <v>1459</v>
      </c>
      <c r="Y446" s="70">
        <f t="shared" si="372"/>
        <v>1052</v>
      </c>
      <c r="Z446" s="71">
        <f t="shared" si="373"/>
        <v>1.4256893485055875E-2</v>
      </c>
      <c r="AA446" s="71">
        <f t="shared" si="374"/>
        <v>2.9309800208720694E-3</v>
      </c>
      <c r="AB446" s="71">
        <f t="shared" si="375"/>
        <v>-1.8541343449436927E-4</v>
      </c>
      <c r="AC446" s="71">
        <f t="shared" si="376"/>
        <v>1.4069648560055032E-2</v>
      </c>
      <c r="AD446" s="71">
        <f t="shared" si="377"/>
        <v>7.2475358189967578E-3</v>
      </c>
      <c r="AE446" s="71">
        <f t="shared" si="378"/>
        <v>-7.0075261755526488E-3</v>
      </c>
      <c r="AF446" s="71">
        <f t="shared" si="379"/>
        <v>7.0621223845024608E-3</v>
      </c>
      <c r="AG446" s="71">
        <f t="shared" si="380"/>
        <v>9.9931024053745293E-3</v>
      </c>
      <c r="AH446" s="71">
        <f t="shared" si="381"/>
        <v>1.5306833123795465E-5</v>
      </c>
      <c r="AI446" s="71">
        <f t="shared" si="382"/>
        <v>-1.7451445988431682E-4</v>
      </c>
      <c r="AJ446" s="71">
        <f t="shared" si="383"/>
        <v>-3.6743430228837134E-4</v>
      </c>
      <c r="AK446" s="71">
        <f t="shared" si="384"/>
        <v>-8.5142879787510886E-4</v>
      </c>
      <c r="AL446" s="71">
        <f t="shared" si="385"/>
        <v>8.2741391652137175E-3</v>
      </c>
      <c r="AM446" s="71">
        <f t="shared" si="386"/>
        <v>8.3410497370207705E-3</v>
      </c>
      <c r="AN446" s="71">
        <f t="shared" si="387"/>
        <v>2.1752017891777563E-4</v>
      </c>
      <c r="AO446" s="40">
        <f t="shared" si="388"/>
        <v>0.84638218923932151</v>
      </c>
      <c r="AP446" s="40">
        <f t="shared" si="389"/>
        <v>0.49165120593691525</v>
      </c>
      <c r="AQ446" s="71">
        <f t="shared" si="390"/>
        <v>1.0414784101755553E-4</v>
      </c>
      <c r="AR446" s="71">
        <f t="shared" si="365"/>
        <v>7.6960310034597775E-3</v>
      </c>
      <c r="AS446" s="71">
        <f t="shared" si="356"/>
        <v>7.0621223845024608E-3</v>
      </c>
      <c r="AT446" s="28">
        <f t="shared" si="357"/>
        <v>0.74322820037105741</v>
      </c>
      <c r="AU446" s="28">
        <f t="shared" si="358"/>
        <v>0.9776802049030322</v>
      </c>
      <c r="AV446" s="40">
        <f t="shared" si="359"/>
        <v>0.98690143869443581</v>
      </c>
      <c r="AW446" s="71">
        <f t="shared" si="360"/>
        <v>7.0621223845024608E-3</v>
      </c>
      <c r="AX446" s="28">
        <f t="shared" si="361"/>
        <v>0.5415503543053406</v>
      </c>
      <c r="AY446" s="71">
        <f t="shared" si="362"/>
        <v>6.1560973776773626E-3</v>
      </c>
      <c r="AZ446" s="71">
        <f t="shared" si="363"/>
        <v>8.1556363025261768E-3</v>
      </c>
      <c r="BA446" s="71">
        <f t="shared" si="391"/>
        <v>0.62211271943332125</v>
      </c>
      <c r="BB446" s="71">
        <f t="shared" si="364"/>
        <v>2.1977321497009378E-3</v>
      </c>
      <c r="BC446" s="71">
        <f t="shared" si="392"/>
        <v>3.2551283913513082E-4</v>
      </c>
      <c r="BD446" s="39">
        <f t="shared" si="393"/>
        <v>0</v>
      </c>
    </row>
    <row r="447" spans="1:57">
      <c r="A447" s="68">
        <v>43166</v>
      </c>
      <c r="B447" s="41">
        <f t="shared" si="355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70">
        <f t="shared" si="366"/>
        <v>3300.0464999999995</v>
      </c>
      <c r="T447" s="70" t="str">
        <f t="shared" si="367"/>
        <v>熊</v>
      </c>
      <c r="U447" s="70">
        <f t="shared" si="368"/>
        <v>3308.4</v>
      </c>
      <c r="V447" s="70">
        <f t="shared" si="369"/>
        <v>3264.76</v>
      </c>
      <c r="W447" s="40">
        <f t="shared" si="370"/>
        <v>1.3278435700254842E-2</v>
      </c>
      <c r="X447" s="70">
        <f t="shared" si="371"/>
        <v>1010</v>
      </c>
      <c r="Y447" s="70">
        <f t="shared" si="372"/>
        <v>1447</v>
      </c>
      <c r="Z447" s="71">
        <f t="shared" si="373"/>
        <v>1.3269035471257479E-2</v>
      </c>
      <c r="AA447" s="71">
        <f t="shared" si="374"/>
        <v>-2.3713612636771045E-4</v>
      </c>
      <c r="AB447" s="71">
        <f t="shared" si="375"/>
        <v>-1.1164130927117653E-2</v>
      </c>
      <c r="AC447" s="71">
        <f t="shared" si="376"/>
        <v>2.1143047731372613E-3</v>
      </c>
      <c r="AD447" s="71">
        <f t="shared" si="377"/>
        <v>5.9236886641805056E-3</v>
      </c>
      <c r="AE447" s="71">
        <f t="shared" si="378"/>
        <v>-7.354747036074469E-3</v>
      </c>
      <c r="AF447" s="71">
        <f t="shared" si="379"/>
        <v>-5.2404422629372038E-3</v>
      </c>
      <c r="AG447" s="71">
        <f t="shared" si="380"/>
        <v>-5.4775783893049228E-3</v>
      </c>
      <c r="AH447" s="71">
        <f t="shared" si="381"/>
        <v>-9.5215070033851138E-4</v>
      </c>
      <c r="AI447" s="71">
        <f t="shared" si="382"/>
        <v>1.6618087154807281E-3</v>
      </c>
      <c r="AJ447" s="71">
        <f t="shared" si="383"/>
        <v>2.2717618954509401E-3</v>
      </c>
      <c r="AK447" s="71">
        <f t="shared" si="384"/>
        <v>1.6344886748632225E-3</v>
      </c>
      <c r="AL447" s="71">
        <f t="shared" si="385"/>
        <v>7.003673010508569E-3</v>
      </c>
      <c r="AM447" s="71">
        <f t="shared" si="386"/>
        <v>9.0438750458084003E-3</v>
      </c>
      <c r="AN447" s="71">
        <f t="shared" si="387"/>
        <v>5.4639334870872395E-5</v>
      </c>
      <c r="AO447" s="40">
        <f t="shared" si="388"/>
        <v>0.1537462104807345</v>
      </c>
      <c r="AP447" s="40">
        <f t="shared" si="389"/>
        <v>0.18752706799479862</v>
      </c>
      <c r="AQ447" s="71">
        <f t="shared" si="390"/>
        <v>-1.0842381101254183E-3</v>
      </c>
      <c r="AR447" s="71">
        <f t="shared" si="365"/>
        <v>-6.929570272671339E-3</v>
      </c>
      <c r="AS447" s="71">
        <f t="shared" si="356"/>
        <v>-5.2404422629372038E-3</v>
      </c>
      <c r="AT447" s="28">
        <f t="shared" si="357"/>
        <v>0.38674750974446859</v>
      </c>
      <c r="AU447" s="28">
        <f t="shared" si="358"/>
        <v>0.23297370195549186</v>
      </c>
      <c r="AV447" s="40">
        <f t="shared" si="359"/>
        <v>0.15834097158569832</v>
      </c>
      <c r="AW447" s="71">
        <f t="shared" si="360"/>
        <v>-5.2404422629372038E-3</v>
      </c>
      <c r="AX447" s="28">
        <f t="shared" si="361"/>
        <v>-0.52131072410632595</v>
      </c>
      <c r="AY447" s="71">
        <f t="shared" si="362"/>
        <v>2.7144730211914746E-3</v>
      </c>
      <c r="AZ447" s="71">
        <f t="shared" si="363"/>
        <v>2.1143047731372613E-3</v>
      </c>
      <c r="BA447" s="71">
        <f t="shared" si="391"/>
        <v>0.98690143869443581</v>
      </c>
      <c r="BB447" s="71">
        <f t="shared" si="364"/>
        <v>7.6960310034597775E-3</v>
      </c>
      <c r="BC447" s="71">
        <f t="shared" si="392"/>
        <v>7.0621223845024608E-3</v>
      </c>
      <c r="BD447" s="39">
        <f t="shared" si="393"/>
        <v>0</v>
      </c>
    </row>
    <row r="448" spans="1:57">
      <c r="A448" s="68">
        <v>43167</v>
      </c>
      <c r="B448" s="41">
        <f t="shared" si="355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70">
        <f t="shared" si="366"/>
        <v>3289.5884999999994</v>
      </c>
      <c r="T448" s="70" t="str">
        <f t="shared" si="367"/>
        <v>熊</v>
      </c>
      <c r="U448" s="70">
        <f t="shared" si="368"/>
        <v>3289.5</v>
      </c>
      <c r="V448" s="70">
        <f t="shared" si="369"/>
        <v>3261.55</v>
      </c>
      <c r="W448" s="40">
        <f t="shared" si="370"/>
        <v>8.53303503794893E-3</v>
      </c>
      <c r="X448" s="70">
        <f t="shared" si="371"/>
        <v>1459</v>
      </c>
      <c r="Y448" s="70">
        <f t="shared" si="372"/>
        <v>955</v>
      </c>
      <c r="Z448" s="71">
        <f t="shared" si="373"/>
        <v>8.5517156975231604E-3</v>
      </c>
      <c r="AA448" s="71">
        <f t="shared" si="374"/>
        <v>-1.0152875022371494E-3</v>
      </c>
      <c r="AB448" s="71">
        <f t="shared" si="375"/>
        <v>-3.3141226011810181E-4</v>
      </c>
      <c r="AC448" s="71">
        <f t="shared" si="376"/>
        <v>8.2016227778307603E-3</v>
      </c>
      <c r="AD448" s="71">
        <f t="shared" si="377"/>
        <v>6.4503071376561224E-3</v>
      </c>
      <c r="AE448" s="71">
        <f t="shared" si="378"/>
        <v>-2.0827279002927821E-3</v>
      </c>
      <c r="AF448" s="71">
        <f t="shared" si="379"/>
        <v>6.1188948775380125E-3</v>
      </c>
      <c r="AG448" s="71">
        <f t="shared" si="380"/>
        <v>5.1036073753006625E-3</v>
      </c>
      <c r="AH448" s="71">
        <f t="shared" si="381"/>
        <v>3.8238286167105581E-4</v>
      </c>
      <c r="AI448" s="71">
        <f t="shared" si="382"/>
        <v>-6.6416408824140623E-4</v>
      </c>
      <c r="AJ448" s="71">
        <f t="shared" si="383"/>
        <v>2.423362017674081E-3</v>
      </c>
      <c r="AK448" s="71">
        <f t="shared" si="384"/>
        <v>3.460586254801556E-3</v>
      </c>
      <c r="AL448" s="71">
        <f t="shared" si="385"/>
        <v>6.8779193192621598E-3</v>
      </c>
      <c r="AM448" s="71">
        <f t="shared" si="386"/>
        <v>4.3200033063397706E-3</v>
      </c>
      <c r="AN448" s="71">
        <f t="shared" si="387"/>
        <v>1.2805307512567829E-4</v>
      </c>
      <c r="AO448" s="40">
        <f t="shared" si="388"/>
        <v>0.30208796090625495</v>
      </c>
      <c r="AP448" s="40">
        <f t="shared" si="389"/>
        <v>0.44957796534873379</v>
      </c>
      <c r="AQ448" s="71">
        <f t="shared" si="390"/>
        <v>1.5931937759631706E-3</v>
      </c>
      <c r="AR448" s="71">
        <f t="shared" si="365"/>
        <v>2.5302555476106291E-3</v>
      </c>
      <c r="AS448" s="71">
        <f t="shared" si="356"/>
        <v>6.1188948775380125E-3</v>
      </c>
      <c r="AT448" s="28">
        <f t="shared" si="357"/>
        <v>0.80541981341625257</v>
      </c>
      <c r="AU448" s="28">
        <f t="shared" si="358"/>
        <v>0.9231311706628943</v>
      </c>
      <c r="AV448" s="40">
        <f t="shared" si="359"/>
        <v>0.9610017889087602</v>
      </c>
      <c r="AW448" s="71">
        <f t="shared" si="360"/>
        <v>6.1188948775380125E-3</v>
      </c>
      <c r="AX448" s="28">
        <f t="shared" si="361"/>
        <v>0.29731663685152054</v>
      </c>
      <c r="AY448" s="71">
        <f t="shared" si="362"/>
        <v>5.5433141550943936E-3</v>
      </c>
      <c r="AZ448" s="71">
        <f t="shared" si="363"/>
        <v>3.9885910462216607E-3</v>
      </c>
      <c r="BA448" s="71">
        <f t="shared" si="391"/>
        <v>0.15834097158569832</v>
      </c>
      <c r="BB448" s="71">
        <f t="shared" si="364"/>
        <v>-6.929570272671339E-3</v>
      </c>
      <c r="BC448" s="71">
        <f t="shared" si="392"/>
        <v>-5.2404422629372038E-3</v>
      </c>
      <c r="BD448" s="39">
        <f t="shared" si="393"/>
        <v>1</v>
      </c>
    </row>
    <row r="449" spans="1:57">
      <c r="A449" s="68">
        <v>43168</v>
      </c>
      <c r="B449" s="41">
        <f t="shared" si="355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70">
        <f t="shared" si="366"/>
        <v>3281.6599999999989</v>
      </c>
      <c r="T449" s="70" t="str">
        <f t="shared" si="367"/>
        <v>熊</v>
      </c>
      <c r="U449" s="70">
        <f t="shared" si="368"/>
        <v>3309.2</v>
      </c>
      <c r="V449" s="70">
        <f t="shared" si="369"/>
        <v>3283.59</v>
      </c>
      <c r="W449" s="40">
        <f t="shared" si="370"/>
        <v>7.7691322844880553E-3</v>
      </c>
      <c r="X449" s="70">
        <f t="shared" si="371"/>
        <v>1439</v>
      </c>
      <c r="Y449" s="70">
        <f t="shared" si="372"/>
        <v>1032</v>
      </c>
      <c r="Z449" s="71">
        <f t="shared" si="373"/>
        <v>7.7808125951333235E-3</v>
      </c>
      <c r="AA449" s="71">
        <f t="shared" si="374"/>
        <v>9.179555162633278E-4</v>
      </c>
      <c r="AB449" s="71">
        <f t="shared" si="375"/>
        <v>-6.1362954722847432E-4</v>
      </c>
      <c r="AC449" s="71">
        <f t="shared" si="376"/>
        <v>7.1555027372595574E-3</v>
      </c>
      <c r="AD449" s="71">
        <f t="shared" si="377"/>
        <v>5.384347533830016E-3</v>
      </c>
      <c r="AE449" s="71">
        <f t="shared" si="378"/>
        <v>-2.3847847506579256E-3</v>
      </c>
      <c r="AF449" s="71">
        <f t="shared" si="379"/>
        <v>4.7707179866014349E-3</v>
      </c>
      <c r="AG449" s="71">
        <f t="shared" si="380"/>
        <v>5.6886735028648531E-3</v>
      </c>
      <c r="AH449" s="71">
        <f t="shared" si="381"/>
        <v>1.4278488266540227E-4</v>
      </c>
      <c r="AI449" s="71">
        <f t="shared" si="382"/>
        <v>1.9031349791108515E-3</v>
      </c>
      <c r="AJ449" s="71">
        <f t="shared" si="383"/>
        <v>7.0764855599684498E-4</v>
      </c>
      <c r="AK449" s="71">
        <f t="shared" si="384"/>
        <v>4.6473554195226987E-4</v>
      </c>
      <c r="AL449" s="71">
        <f t="shared" si="385"/>
        <v>4.4364971017085524E-3</v>
      </c>
      <c r="AM449" s="71">
        <f t="shared" si="386"/>
        <v>5.4846129333881331E-3</v>
      </c>
      <c r="AN449" s="71">
        <f t="shared" si="387"/>
        <v>9.1099295258103641E-5</v>
      </c>
      <c r="AO449" s="40">
        <f t="shared" si="388"/>
        <v>0.53698630136984515</v>
      </c>
      <c r="AP449" s="40">
        <f t="shared" si="389"/>
        <v>0.33013698630135196</v>
      </c>
      <c r="AQ449" s="71">
        <f t="shared" si="390"/>
        <v>6.0729912822356052E-6</v>
      </c>
      <c r="AR449" s="71">
        <f t="shared" si="365"/>
        <v>4.2148831493910863E-3</v>
      </c>
      <c r="AS449" s="71">
        <f t="shared" ref="AS449:AS480" si="394">LN(N449/C449)</f>
        <v>4.7707179866014349E-3</v>
      </c>
      <c r="AT449" s="28">
        <f t="shared" ref="AT449:AT480" si="395">+(G449-I449)/(H449-I449)</f>
        <v>0.64178082191780472</v>
      </c>
      <c r="AU449" s="28">
        <f t="shared" ref="AU449:AU480" si="396">+(N449-P449)/(O449-P449)</f>
        <v>0.88784530386741678</v>
      </c>
      <c r="AV449" s="40">
        <f t="shared" ref="AV449:AV480" si="397">+(N449-V449)/(U449-V449)</f>
        <v>0.92073408824678749</v>
      </c>
      <c r="AW449" s="71">
        <f t="shared" ref="AW449:AW480" si="398">LN(N449/C449)</f>
        <v>4.7707179866014349E-3</v>
      </c>
      <c r="AX449" s="28">
        <f t="shared" ref="AX449:AX480" si="399">(N449-L449)/(U449-V449)</f>
        <v>0.54314720812182871</v>
      </c>
      <c r="AY449" s="71">
        <f t="shared" ref="AY449:AY480" si="400">LN(G449/I449)</f>
        <v>2.8495202926103174E-3</v>
      </c>
      <c r="AZ449" s="71">
        <f t="shared" ref="AZ449:AZ480" si="401">LN(N449/P449)</f>
        <v>4.8709833861595251E-3</v>
      </c>
      <c r="BA449" s="71">
        <f t="shared" si="391"/>
        <v>0.9610017889087602</v>
      </c>
      <c r="BB449" s="71">
        <f t="shared" ref="BB449:BB480" si="402">AR448</f>
        <v>2.5302555476106291E-3</v>
      </c>
      <c r="BC449" s="71">
        <f t="shared" si="392"/>
        <v>6.1188948775380125E-3</v>
      </c>
      <c r="BD449" s="39">
        <f t="shared" si="393"/>
        <v>0</v>
      </c>
      <c r="BE449" t="s">
        <v>721</v>
      </c>
    </row>
    <row r="450" spans="1:57">
      <c r="A450" s="68">
        <v>43171</v>
      </c>
      <c r="B450" s="41">
        <f t="shared" si="355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70">
        <f t="shared" si="366"/>
        <v>3273.9144999999999</v>
      </c>
      <c r="T450" s="70" t="str">
        <f t="shared" si="367"/>
        <v>牛</v>
      </c>
      <c r="U450" s="70">
        <f t="shared" si="368"/>
        <v>3333.43</v>
      </c>
      <c r="V450" s="70">
        <f t="shared" si="369"/>
        <v>3313.69</v>
      </c>
      <c r="W450" s="40">
        <f t="shared" si="370"/>
        <v>5.9394318232209881E-3</v>
      </c>
      <c r="X450" s="70">
        <f t="shared" si="371"/>
        <v>1057</v>
      </c>
      <c r="Y450" s="70">
        <f t="shared" si="372"/>
        <v>939</v>
      </c>
      <c r="Z450" s="71">
        <f t="shared" si="373"/>
        <v>5.9471982791085174E-3</v>
      </c>
      <c r="AA450" s="71">
        <f t="shared" si="374"/>
        <v>3.633964019482959E-3</v>
      </c>
      <c r="AB450" s="71">
        <f t="shared" si="375"/>
        <v>-2.0209822603013028E-3</v>
      </c>
      <c r="AC450" s="71">
        <f t="shared" si="376"/>
        <v>3.9184495629196302E-3</v>
      </c>
      <c r="AD450" s="71">
        <f t="shared" si="377"/>
        <v>4.275001099298863E-3</v>
      </c>
      <c r="AE450" s="71">
        <f t="shared" si="378"/>
        <v>-1.6644307239221683E-3</v>
      </c>
      <c r="AF450" s="71">
        <f t="shared" si="379"/>
        <v>2.2540188389975112E-3</v>
      </c>
      <c r="AG450" s="71">
        <f t="shared" si="380"/>
        <v>5.8879828584805106E-3</v>
      </c>
      <c r="AH450" s="71">
        <f t="shared" si="381"/>
        <v>4.6385822433048902E-4</v>
      </c>
      <c r="AI450" s="71">
        <f t="shared" si="382"/>
        <v>-2.6214491943022316E-4</v>
      </c>
      <c r="AJ450" s="71">
        <f t="shared" si="383"/>
        <v>-9.3439358630741315E-4</v>
      </c>
      <c r="AK450" s="71">
        <f t="shared" si="384"/>
        <v>1.4932160802504171E-3</v>
      </c>
      <c r="AL450" s="71">
        <f t="shared" si="385"/>
        <v>5.9394318232209881E-3</v>
      </c>
      <c r="AM450" s="71">
        <f t="shared" si="386"/>
        <v>2.5040933797157868E-3</v>
      </c>
      <c r="AN450" s="71">
        <f t="shared" si="387"/>
        <v>1.804798965333607E-4</v>
      </c>
      <c r="AO450" s="40">
        <f t="shared" si="388"/>
        <v>0.27963525835866476</v>
      </c>
      <c r="AP450" s="40">
        <f t="shared" si="389"/>
        <v>-0.33029381965552451</v>
      </c>
      <c r="AQ450" s="71">
        <f t="shared" si="390"/>
        <v>8.8388095609614396E-4</v>
      </c>
      <c r="AR450" s="71">
        <f t="shared" si="365"/>
        <v>5.8032286221375751E-4</v>
      </c>
      <c r="AS450" s="71">
        <f t="shared" si="394"/>
        <v>2.2540188389975112E-3</v>
      </c>
      <c r="AT450" s="28">
        <f t="shared" si="395"/>
        <v>0.5309017223910909</v>
      </c>
      <c r="AU450" s="28">
        <f t="shared" si="396"/>
        <v>0.517406962785112</v>
      </c>
      <c r="AV450" s="40">
        <f t="shared" si="397"/>
        <v>0.6590678824721331</v>
      </c>
      <c r="AW450" s="71">
        <f t="shared" si="398"/>
        <v>2.2540188389975112E-3</v>
      </c>
      <c r="AX450" s="28">
        <f t="shared" si="399"/>
        <v>9.7771023302930984E-2</v>
      </c>
      <c r="AY450" s="71">
        <f t="shared" si="400"/>
        <v>3.1576468041724362E-3</v>
      </c>
      <c r="AZ450" s="71">
        <f t="shared" si="401"/>
        <v>1.2964181876471497E-3</v>
      </c>
      <c r="BA450" s="71">
        <f t="shared" si="391"/>
        <v>0.92073408824678749</v>
      </c>
      <c r="BB450" s="71">
        <f t="shared" si="402"/>
        <v>4.2148831493910863E-3</v>
      </c>
      <c r="BC450" s="71">
        <f t="shared" si="392"/>
        <v>4.7707179866014349E-3</v>
      </c>
      <c r="BD450" s="39">
        <f t="shared" si="393"/>
        <v>0</v>
      </c>
    </row>
    <row r="451" spans="1:57">
      <c r="A451" s="68">
        <v>43172</v>
      </c>
      <c r="B451" s="41">
        <f t="shared" si="355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70">
        <f t="shared" si="366"/>
        <v>3265.8744999999994</v>
      </c>
      <c r="T451" s="70" t="str">
        <f t="shared" si="367"/>
        <v>牛</v>
      </c>
      <c r="U451" s="70">
        <f t="shared" si="368"/>
        <v>3333.87</v>
      </c>
      <c r="V451" s="70">
        <f t="shared" si="369"/>
        <v>3307.38</v>
      </c>
      <c r="W451" s="40">
        <f t="shared" si="370"/>
        <v>7.977456197169483E-3</v>
      </c>
      <c r="X451" s="70">
        <f t="shared" si="371"/>
        <v>953</v>
      </c>
      <c r="Y451" s="70">
        <f t="shared" si="372"/>
        <v>1456</v>
      </c>
      <c r="Z451" s="71">
        <f t="shared" si="373"/>
        <v>7.9690263889389615E-3</v>
      </c>
      <c r="AA451" s="71">
        <f t="shared" si="374"/>
        <v>-7.7584422053691873E-4</v>
      </c>
      <c r="AB451" s="71">
        <f t="shared" si="375"/>
        <v>-7.1130970535308634E-3</v>
      </c>
      <c r="AC451" s="71">
        <f t="shared" si="376"/>
        <v>8.6435914363843479E-4</v>
      </c>
      <c r="AD451" s="71">
        <f t="shared" si="377"/>
        <v>2.9288139422211719E-3</v>
      </c>
      <c r="AE451" s="71">
        <f t="shared" si="378"/>
        <v>-5.0486422549482803E-3</v>
      </c>
      <c r="AF451" s="71">
        <f t="shared" si="379"/>
        <v>-4.1842831113097761E-3</v>
      </c>
      <c r="AG451" s="71">
        <f t="shared" si="380"/>
        <v>-4.9601273318467696E-3</v>
      </c>
      <c r="AH451" s="71">
        <f t="shared" si="381"/>
        <v>-9.6914689557916697E-4</v>
      </c>
      <c r="AI451" s="71">
        <f t="shared" si="382"/>
        <v>-1.5685616558159391E-3</v>
      </c>
      <c r="AJ451" s="71">
        <f t="shared" si="383"/>
        <v>1.6411924870519048E-3</v>
      </c>
      <c r="AK451" s="71">
        <f t="shared" si="384"/>
        <v>-1.5052898718468355E-3</v>
      </c>
      <c r="AL451" s="71">
        <f t="shared" si="385"/>
        <v>5.6339363432322282E-3</v>
      </c>
      <c r="AM451" s="71">
        <f t="shared" si="386"/>
        <v>4.7929027828749219E-3</v>
      </c>
      <c r="AN451" s="71">
        <f t="shared" si="387"/>
        <v>1.6569284500902916E-4</v>
      </c>
      <c r="AO451" s="40">
        <f t="shared" si="388"/>
        <v>0.47944474105712809</v>
      </c>
      <c r="AP451" s="40">
        <f t="shared" si="389"/>
        <v>0.61719167111585338</v>
      </c>
      <c r="AQ451" s="71">
        <f t="shared" si="390"/>
        <v>-6.629361684618323E-4</v>
      </c>
      <c r="AR451" s="71">
        <f t="shared" si="365"/>
        <v>-2.8446860844718786E-3</v>
      </c>
      <c r="AS451" s="71">
        <f t="shared" si="394"/>
        <v>-4.1842831113097761E-3</v>
      </c>
      <c r="AT451" s="28">
        <f t="shared" si="395"/>
        <v>0.21249332621462971</v>
      </c>
      <c r="AU451" s="28">
        <f t="shared" si="396"/>
        <v>0.17998741346757052</v>
      </c>
      <c r="AV451" s="40">
        <f t="shared" si="397"/>
        <v>0.10796526991316331</v>
      </c>
      <c r="AW451" s="71">
        <f t="shared" si="398"/>
        <v>-4.1842831113097761E-3</v>
      </c>
      <c r="AX451" s="28">
        <f t="shared" si="399"/>
        <v>-0.35598338995848883</v>
      </c>
      <c r="AY451" s="71">
        <f t="shared" si="400"/>
        <v>1.1998325291642984E-3</v>
      </c>
      <c r="AZ451" s="71">
        <f t="shared" si="401"/>
        <v>8.6435914363843479E-4</v>
      </c>
      <c r="BA451" s="71">
        <f t="shared" si="391"/>
        <v>0.6590678824721331</v>
      </c>
      <c r="BB451" s="71">
        <f t="shared" si="402"/>
        <v>5.8032286221375751E-4</v>
      </c>
      <c r="BC451" s="71">
        <f t="shared" si="392"/>
        <v>2.2540188389975112E-3</v>
      </c>
      <c r="BD451" s="39">
        <f t="shared" si="393"/>
        <v>0</v>
      </c>
      <c r="BE451" t="s">
        <v>723</v>
      </c>
    </row>
    <row r="452" spans="1:57">
      <c r="A452" s="68">
        <v>43173</v>
      </c>
      <c r="B452" s="41">
        <f t="shared" si="355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70">
        <f t="shared" si="366"/>
        <v>3262.8539999999998</v>
      </c>
      <c r="T452" s="70" t="str">
        <f t="shared" si="367"/>
        <v>牛</v>
      </c>
      <c r="U452" s="70">
        <f t="shared" si="368"/>
        <v>3304.96</v>
      </c>
      <c r="V452" s="70">
        <f t="shared" si="369"/>
        <v>3287.36</v>
      </c>
      <c r="W452" s="40">
        <f t="shared" si="370"/>
        <v>5.3395593102146194E-3</v>
      </c>
      <c r="X452" s="70">
        <f t="shared" si="371"/>
        <v>1422</v>
      </c>
      <c r="Y452" s="70">
        <f t="shared" si="372"/>
        <v>1326</v>
      </c>
      <c r="Z452" s="71">
        <f t="shared" si="373"/>
        <v>5.3354836949436922E-3</v>
      </c>
      <c r="AA452" s="71">
        <f t="shared" si="374"/>
        <v>-3.5013373824328152E-3</v>
      </c>
      <c r="AB452" s="71">
        <f t="shared" si="375"/>
        <v>-4.1174406369285134E-3</v>
      </c>
      <c r="AC452" s="71">
        <f t="shared" si="376"/>
        <v>1.2221186732860442E-3</v>
      </c>
      <c r="AD452" s="71">
        <f t="shared" si="377"/>
        <v>1.9050134251132533E-3</v>
      </c>
      <c r="AE452" s="71">
        <f t="shared" si="378"/>
        <v>-3.4345458851014095E-3</v>
      </c>
      <c r="AF452" s="71">
        <f t="shared" si="379"/>
        <v>-2.2124272118152115E-3</v>
      </c>
      <c r="AG452" s="71">
        <f t="shared" si="380"/>
        <v>-5.7137645942480029E-3</v>
      </c>
      <c r="AH452" s="71">
        <f t="shared" si="381"/>
        <v>4.2432343780974342E-4</v>
      </c>
      <c r="AI452" s="71">
        <f t="shared" si="382"/>
        <v>-4.730297338869147E-4</v>
      </c>
      <c r="AJ452" s="71">
        <f t="shared" si="383"/>
        <v>1.1089230041090197E-3</v>
      </c>
      <c r="AK452" s="71">
        <f t="shared" si="384"/>
        <v>-2.4129711118508414E-3</v>
      </c>
      <c r="AL452" s="71">
        <f t="shared" si="385"/>
        <v>4.2389980926134992E-3</v>
      </c>
      <c r="AM452" s="71">
        <f t="shared" si="386"/>
        <v>5.3395593102146194E-3</v>
      </c>
      <c r="AN452" s="71">
        <f t="shared" si="387"/>
        <v>8.2045547479783586E-5</v>
      </c>
      <c r="AO452" s="40">
        <f t="shared" si="388"/>
        <v>0.7201145311381596</v>
      </c>
      <c r="AP452" s="40">
        <f t="shared" si="389"/>
        <v>1.5483178239083726</v>
      </c>
      <c r="AQ452" s="71">
        <f t="shared" si="390"/>
        <v>4.1620148397913102E-4</v>
      </c>
      <c r="AR452" s="71">
        <f t="shared" si="365"/>
        <v>1.1849835255579019E-4</v>
      </c>
      <c r="AS452" s="71">
        <f t="shared" si="394"/>
        <v>-2.2124272118152115E-3</v>
      </c>
      <c r="AT452" s="28">
        <f t="shared" si="395"/>
        <v>0.15103793843949198</v>
      </c>
      <c r="AU452" s="28">
        <f t="shared" si="396"/>
        <v>0.22840909090909106</v>
      </c>
      <c r="AV452" s="40">
        <f t="shared" si="397"/>
        <v>0.22840909090909106</v>
      </c>
      <c r="AW452" s="71">
        <f t="shared" si="398"/>
        <v>-2.2124272118152115E-3</v>
      </c>
      <c r="AX452" s="28">
        <f t="shared" si="399"/>
        <v>2.2159090909109627E-2</v>
      </c>
      <c r="AY452" s="71">
        <f t="shared" si="400"/>
        <v>6.4140271800829736E-4</v>
      </c>
      <c r="AZ452" s="71">
        <f t="shared" si="401"/>
        <v>1.2221186732860442E-3</v>
      </c>
      <c r="BA452" s="71">
        <f t="shared" si="391"/>
        <v>0.10796526991316331</v>
      </c>
      <c r="BB452" s="71">
        <f t="shared" si="402"/>
        <v>-2.8446860844718786E-3</v>
      </c>
      <c r="BC452" s="71">
        <f t="shared" si="392"/>
        <v>-4.1842831113097761E-3</v>
      </c>
      <c r="BD452" s="39">
        <f t="shared" si="393"/>
        <v>1</v>
      </c>
      <c r="BE452" t="s">
        <v>726</v>
      </c>
    </row>
    <row r="453" spans="1:57">
      <c r="A453" s="68">
        <v>43174</v>
      </c>
      <c r="B453" s="41">
        <f t="shared" si="355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70">
        <f t="shared" si="366"/>
        <v>3261.9599999999991</v>
      </c>
      <c r="T453" s="70" t="str">
        <f t="shared" si="367"/>
        <v>牛</v>
      </c>
      <c r="U453" s="70">
        <f t="shared" si="368"/>
        <v>3296.82</v>
      </c>
      <c r="V453" s="70">
        <f t="shared" si="369"/>
        <v>3273.25</v>
      </c>
      <c r="W453" s="40">
        <f t="shared" si="370"/>
        <v>7.1749923870601685E-3</v>
      </c>
      <c r="X453" s="70">
        <f t="shared" si="371"/>
        <v>1101</v>
      </c>
      <c r="Y453" s="70">
        <f t="shared" si="372"/>
        <v>1338</v>
      </c>
      <c r="Z453" s="71">
        <f t="shared" si="373"/>
        <v>7.1914349612968876E-3</v>
      </c>
      <c r="AA453" s="71">
        <f t="shared" si="374"/>
        <v>-4.2229419619588034E-3</v>
      </c>
      <c r="AB453" s="71">
        <f t="shared" si="375"/>
        <v>-1.7334736191325962E-3</v>
      </c>
      <c r="AC453" s="71">
        <f t="shared" si="376"/>
        <v>5.4415187679276176E-3</v>
      </c>
      <c r="AD453" s="71">
        <f t="shared" si="377"/>
        <v>5.8743797556965998E-3</v>
      </c>
      <c r="AE453" s="71">
        <f t="shared" si="378"/>
        <v>-1.3006126313636788E-3</v>
      </c>
      <c r="AF453" s="71">
        <f t="shared" si="379"/>
        <v>4.1409061365640645E-3</v>
      </c>
      <c r="AG453" s="71">
        <f t="shared" si="380"/>
        <v>-8.2035825394808718E-5</v>
      </c>
      <c r="AH453" s="71">
        <f t="shared" si="381"/>
        <v>1.1343643440363319E-3</v>
      </c>
      <c r="AI453" s="71">
        <f t="shared" si="382"/>
        <v>1.7041102436436684E-3</v>
      </c>
      <c r="AJ453" s="71">
        <f t="shared" si="383"/>
        <v>2.5596425602013285E-3</v>
      </c>
      <c r="AK453" s="71">
        <f t="shared" si="384"/>
        <v>3.827892833981922E-3</v>
      </c>
      <c r="AL453" s="71">
        <f t="shared" si="385"/>
        <v>6.103238195545202E-3</v>
      </c>
      <c r="AM453" s="71">
        <f t="shared" si="386"/>
        <v>5.5995076908021846E-3</v>
      </c>
      <c r="AN453" s="71">
        <f t="shared" si="387"/>
        <v>9.4218194210928343E-5</v>
      </c>
      <c r="AO453" s="40">
        <f t="shared" si="388"/>
        <v>3.7387836490528514E-2</v>
      </c>
      <c r="AP453" s="40">
        <f t="shared" si="389"/>
        <v>0.7288135593220304</v>
      </c>
      <c r="AQ453" s="71">
        <f t="shared" si="390"/>
        <v>-1.1981439327514588E-3</v>
      </c>
      <c r="AR453" s="71">
        <f t="shared" si="365"/>
        <v>2.1879510837110721E-4</v>
      </c>
      <c r="AS453" s="71">
        <f t="shared" si="394"/>
        <v>4.1409061365640645E-3</v>
      </c>
      <c r="AT453" s="28">
        <f t="shared" si="395"/>
        <v>0.66400797607177198</v>
      </c>
      <c r="AU453" s="28">
        <f t="shared" si="396"/>
        <v>0.97170837867247128</v>
      </c>
      <c r="AV453" s="40">
        <f t="shared" si="397"/>
        <v>0.75774289350869761</v>
      </c>
      <c r="AW453" s="71">
        <f t="shared" si="398"/>
        <v>4.1409061365640645E-3</v>
      </c>
      <c r="AX453" s="28">
        <f t="shared" si="399"/>
        <v>3.0547305897337704E-2</v>
      </c>
      <c r="AY453" s="71">
        <f t="shared" si="400"/>
        <v>4.0567512738306187E-3</v>
      </c>
      <c r="AZ453" s="71">
        <f t="shared" si="401"/>
        <v>5.4415187679276176E-3</v>
      </c>
      <c r="BA453" s="71">
        <f t="shared" si="391"/>
        <v>0.22840909090909106</v>
      </c>
      <c r="BB453" s="71">
        <f t="shared" si="402"/>
        <v>1.1849835255579019E-4</v>
      </c>
      <c r="BC453" s="71">
        <f t="shared" si="392"/>
        <v>-2.2124272118152115E-3</v>
      </c>
      <c r="BD453" s="39">
        <f t="shared" si="393"/>
        <v>0</v>
      </c>
    </row>
    <row r="454" spans="1:57">
      <c r="A454" s="68">
        <v>43175</v>
      </c>
      <c r="B454" s="41">
        <f t="shared" si="355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70">
        <f t="shared" si="366"/>
        <v>3263.4129999999991</v>
      </c>
      <c r="T454" s="70" t="str">
        <f t="shared" si="367"/>
        <v>牛</v>
      </c>
      <c r="U454" s="70">
        <f t="shared" si="368"/>
        <v>3300.54</v>
      </c>
      <c r="V454" s="70">
        <f t="shared" si="369"/>
        <v>3269.44</v>
      </c>
      <c r="W454" s="40">
        <f t="shared" si="370"/>
        <v>9.4673750281796774E-3</v>
      </c>
      <c r="X454" s="70">
        <f t="shared" si="371"/>
        <v>954</v>
      </c>
      <c r="Y454" s="70">
        <f t="shared" si="372"/>
        <v>1459</v>
      </c>
      <c r="Z454" s="71">
        <f t="shared" si="373"/>
        <v>9.4522842007044861E-3</v>
      </c>
      <c r="AA454" s="71">
        <f t="shared" si="374"/>
        <v>-2.7350136617279342E-4</v>
      </c>
      <c r="AB454" s="71">
        <f t="shared" si="375"/>
        <v>-9.3328044610063322E-3</v>
      </c>
      <c r="AC454" s="71">
        <f t="shared" si="376"/>
        <v>1.3457056717336636E-4</v>
      </c>
      <c r="AD454" s="71">
        <f t="shared" si="377"/>
        <v>3.134698921621033E-3</v>
      </c>
      <c r="AE454" s="71">
        <f t="shared" si="378"/>
        <v>-6.3326761065586367E-3</v>
      </c>
      <c r="AF454" s="71">
        <f t="shared" si="379"/>
        <v>-6.1981055393851995E-3</v>
      </c>
      <c r="AG454" s="71">
        <f t="shared" si="380"/>
        <v>-6.4716069055580864E-3</v>
      </c>
      <c r="AH454" s="71">
        <f t="shared" si="381"/>
        <v>3.4642243218957594E-4</v>
      </c>
      <c r="AI454" s="71">
        <f t="shared" si="382"/>
        <v>5.7730406688510515E-4</v>
      </c>
      <c r="AJ454" s="71">
        <f t="shared" si="383"/>
        <v>-2.8269668506025427E-4</v>
      </c>
      <c r="AK454" s="71">
        <f t="shared" si="384"/>
        <v>-8.9700149078602621E-4</v>
      </c>
      <c r="AL454" s="71">
        <f t="shared" si="385"/>
        <v>4.1290506604229459E-3</v>
      </c>
      <c r="AM454" s="71">
        <f t="shared" si="386"/>
        <v>7.7935213178590302E-3</v>
      </c>
      <c r="AN454" s="71">
        <f t="shared" si="387"/>
        <v>1.6121550441359724E-4</v>
      </c>
      <c r="AO454" s="40">
        <f t="shared" si="388"/>
        <v>0.24044117647058852</v>
      </c>
      <c r="AP454" s="40">
        <f t="shared" si="389"/>
        <v>0.30661764705883093</v>
      </c>
      <c r="AQ454" s="71">
        <f t="shared" si="390"/>
        <v>3.7100109901287584E-4</v>
      </c>
      <c r="AR454" s="71">
        <f t="shared" ref="AR454:AR485" si="403">LN(N454/L454)</f>
        <v>-5.4623195530128692E-3</v>
      </c>
      <c r="AS454" s="71">
        <f t="shared" si="394"/>
        <v>-6.1981055393851995E-3</v>
      </c>
      <c r="AT454" s="28">
        <f t="shared" si="395"/>
        <v>2.3529411764718077E-2</v>
      </c>
      <c r="AU454" s="28">
        <f t="shared" si="396"/>
        <v>1.7200938232996708E-2</v>
      </c>
      <c r="AV454" s="40">
        <f t="shared" si="397"/>
        <v>1.4147909967847455E-2</v>
      </c>
      <c r="AW454" s="71">
        <f t="shared" si="398"/>
        <v>-6.1981055393851995E-3</v>
      </c>
      <c r="AX454" s="28">
        <f t="shared" si="399"/>
        <v>-0.57588424437298735</v>
      </c>
      <c r="AY454" s="71">
        <f t="shared" si="400"/>
        <v>9.7350248015769944E-5</v>
      </c>
      <c r="AZ454" s="71">
        <f t="shared" si="401"/>
        <v>1.3457056717336636E-4</v>
      </c>
      <c r="BA454" s="71">
        <f t="shared" si="391"/>
        <v>0.75774289350869761</v>
      </c>
      <c r="BB454" s="71">
        <f t="shared" si="402"/>
        <v>2.1879510837110721E-4</v>
      </c>
      <c r="BC454" s="71">
        <f t="shared" si="392"/>
        <v>4.1409061365640645E-3</v>
      </c>
      <c r="BD454" s="39">
        <f t="shared" si="393"/>
        <v>0</v>
      </c>
      <c r="BE454" t="s">
        <v>733</v>
      </c>
    </row>
    <row r="455" spans="1:57">
      <c r="A455" s="68">
        <v>43178</v>
      </c>
      <c r="B455" s="41">
        <f t="shared" si="355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70">
        <f t="shared" si="366"/>
        <v>3270.4144999999994</v>
      </c>
      <c r="T455" s="70" t="str">
        <f t="shared" si="367"/>
        <v>牛</v>
      </c>
      <c r="U455" s="70">
        <f t="shared" si="368"/>
        <v>3280.5</v>
      </c>
      <c r="V455" s="70">
        <f t="shared" si="369"/>
        <v>3251.18</v>
      </c>
      <c r="W455" s="40">
        <f t="shared" si="370"/>
        <v>8.9778424345482687E-3</v>
      </c>
      <c r="X455" s="70">
        <f t="shared" si="371"/>
        <v>1427</v>
      </c>
      <c r="Y455" s="70">
        <f t="shared" si="372"/>
        <v>952</v>
      </c>
      <c r="Z455" s="71">
        <f t="shared" si="373"/>
        <v>8.9802844165112767E-3</v>
      </c>
      <c r="AA455" s="71">
        <f t="shared" si="374"/>
        <v>-1.5149639994845002E-3</v>
      </c>
      <c r="AB455" s="71">
        <f t="shared" si="375"/>
        <v>-3.8111208967714838E-4</v>
      </c>
      <c r="AC455" s="71">
        <f t="shared" si="376"/>
        <v>8.5967303448711459E-3</v>
      </c>
      <c r="AD455" s="71">
        <f t="shared" si="377"/>
        <v>4.7575268141844922E-3</v>
      </c>
      <c r="AE455" s="71">
        <f t="shared" si="378"/>
        <v>-4.2203156203639318E-3</v>
      </c>
      <c r="AF455" s="71">
        <f t="shared" si="379"/>
        <v>4.3764147245074119E-3</v>
      </c>
      <c r="AG455" s="71">
        <f t="shared" si="380"/>
        <v>2.8614507250228961E-3</v>
      </c>
      <c r="AH455" s="71">
        <f t="shared" si="381"/>
        <v>-1.8991490644042065E-4</v>
      </c>
      <c r="AI455" s="71">
        <f t="shared" si="382"/>
        <v>-2.2414555842509747E-3</v>
      </c>
      <c r="AJ455" s="71">
        <f t="shared" si="383"/>
        <v>-2.8648041530002265E-3</v>
      </c>
      <c r="AK455" s="71">
        <f t="shared" si="384"/>
        <v>3.1925168164094156E-3</v>
      </c>
      <c r="AL455" s="71">
        <f t="shared" si="385"/>
        <v>7.8310183402348493E-3</v>
      </c>
      <c r="AM455" s="71">
        <f t="shared" si="386"/>
        <v>3.0652020042467266E-3</v>
      </c>
      <c r="AN455" s="71">
        <f t="shared" si="387"/>
        <v>3.663037248260649E-4</v>
      </c>
      <c r="AO455" s="40">
        <f t="shared" si="388"/>
        <v>0.53794992175273981</v>
      </c>
      <c r="AP455" s="40">
        <f t="shared" si="389"/>
        <v>0.73161189358373679</v>
      </c>
      <c r="AQ455" s="71">
        <f t="shared" si="390"/>
        <v>-8.3353565900848412E-4</v>
      </c>
      <c r="AR455" s="71">
        <f t="shared" si="403"/>
        <v>8.1759418327204591E-4</v>
      </c>
      <c r="AS455" s="71">
        <f t="shared" si="394"/>
        <v>4.3764147245074119E-3</v>
      </c>
      <c r="AT455" s="28">
        <f t="shared" si="395"/>
        <v>0.94640062597809493</v>
      </c>
      <c r="AU455" s="28">
        <f t="shared" si="396"/>
        <v>0.87549800796812705</v>
      </c>
      <c r="AV455" s="40">
        <f t="shared" si="397"/>
        <v>0.95736698499317896</v>
      </c>
      <c r="AW455" s="71">
        <f t="shared" si="398"/>
        <v>4.3764147245074119E-3</v>
      </c>
      <c r="AX455" s="28">
        <f t="shared" si="399"/>
        <v>9.1405184174618737E-2</v>
      </c>
      <c r="AY455" s="71">
        <f t="shared" si="400"/>
        <v>7.4128324367732038E-3</v>
      </c>
      <c r="AZ455" s="71">
        <f t="shared" si="401"/>
        <v>2.6840899145694646E-3</v>
      </c>
      <c r="BA455" s="71">
        <f t="shared" si="391"/>
        <v>1.4147909967847455E-2</v>
      </c>
      <c r="BB455" s="71">
        <f t="shared" si="402"/>
        <v>-5.4623195530128692E-3</v>
      </c>
      <c r="BC455" s="71">
        <f t="shared" si="392"/>
        <v>-6.1981055393851995E-3</v>
      </c>
      <c r="BD455" s="39">
        <f t="shared" si="393"/>
        <v>1</v>
      </c>
      <c r="BE455" t="s">
        <v>734</v>
      </c>
    </row>
    <row r="456" spans="1:57">
      <c r="A456" s="68">
        <v>43179</v>
      </c>
      <c r="B456" s="41">
        <f t="shared" si="355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70">
        <f t="shared" si="366"/>
        <v>3276.6704999999993</v>
      </c>
      <c r="T456" s="70" t="str">
        <f t="shared" si="367"/>
        <v>牛</v>
      </c>
      <c r="U456" s="70">
        <f t="shared" si="368"/>
        <v>3292.49</v>
      </c>
      <c r="V456" s="70">
        <f t="shared" si="369"/>
        <v>3252.54</v>
      </c>
      <c r="W456" s="40">
        <f t="shared" si="370"/>
        <v>1.2207887863886185E-2</v>
      </c>
      <c r="X456" s="70">
        <f t="shared" si="371"/>
        <v>1411</v>
      </c>
      <c r="Y456" s="70">
        <f t="shared" si="372"/>
        <v>930</v>
      </c>
      <c r="Z456" s="71">
        <f t="shared" si="373"/>
        <v>1.2265060388920558E-2</v>
      </c>
      <c r="AA456" s="71">
        <f t="shared" si="374"/>
        <v>-6.7406668779764227E-3</v>
      </c>
      <c r="AB456" s="71">
        <f t="shared" si="375"/>
        <v>-5.6204269054379056E-4</v>
      </c>
      <c r="AC456" s="71">
        <f t="shared" si="376"/>
        <v>1.1645845173342476E-2</v>
      </c>
      <c r="AD456" s="71">
        <f t="shared" si="377"/>
        <v>1.0770046589774327E-2</v>
      </c>
      <c r="AE456" s="71">
        <f t="shared" si="378"/>
        <v>-1.4378412741118251E-3</v>
      </c>
      <c r="AF456" s="71">
        <f t="shared" si="379"/>
        <v>1.0208003899230513E-2</v>
      </c>
      <c r="AG456" s="71">
        <f t="shared" si="380"/>
        <v>3.4673370212541122E-3</v>
      </c>
      <c r="AH456" s="71">
        <f t="shared" si="381"/>
        <v>2.7013255077305587E-4</v>
      </c>
      <c r="AI456" s="71">
        <f t="shared" si="382"/>
        <v>1.6350273667316065E-3</v>
      </c>
      <c r="AJ456" s="71">
        <f t="shared" si="383"/>
        <v>2.7041710355610641E-3</v>
      </c>
      <c r="AK456" s="71">
        <f t="shared" si="384"/>
        <v>4.1666471638459063E-3</v>
      </c>
      <c r="AL456" s="71">
        <f t="shared" si="385"/>
        <v>7.4005888181713237E-3</v>
      </c>
      <c r="AM456" s="71">
        <f t="shared" si="386"/>
        <v>7.0101079820469852E-3</v>
      </c>
      <c r="AN456" s="71">
        <f t="shared" si="387"/>
        <v>3.0568700334639647E-4</v>
      </c>
      <c r="AO456" s="40">
        <f t="shared" si="388"/>
        <v>0.19370860927151756</v>
      </c>
      <c r="AP456" s="40">
        <f t="shared" si="389"/>
        <v>1.1055463576159021</v>
      </c>
      <c r="AQ456" s="71">
        <f t="shared" si="390"/>
        <v>-6.8792721080169366E-4</v>
      </c>
      <c r="AR456" s="71">
        <f t="shared" si="403"/>
        <v>5.7356697320381953E-3</v>
      </c>
      <c r="AS456" s="71">
        <f t="shared" si="394"/>
        <v>1.0208003899230513E-2</v>
      </c>
      <c r="AT456" s="28">
        <f t="shared" si="395"/>
        <v>0.75662251655630419</v>
      </c>
      <c r="AU456" s="28">
        <f t="shared" si="396"/>
        <v>0.91956521739130825</v>
      </c>
      <c r="AV456" s="40">
        <f t="shared" si="397"/>
        <v>0.95369211514393193</v>
      </c>
      <c r="AW456" s="71">
        <f t="shared" si="398"/>
        <v>1.0208003899230513E-2</v>
      </c>
      <c r="AX456" s="28">
        <f t="shared" si="399"/>
        <v>0.47108886107634029</v>
      </c>
      <c r="AY456" s="71">
        <f t="shared" si="400"/>
        <v>5.6044884379576046E-3</v>
      </c>
      <c r="AZ456" s="71">
        <f t="shared" si="401"/>
        <v>6.4480652915031742E-3</v>
      </c>
      <c r="BA456" s="71">
        <f t="shared" si="391"/>
        <v>0.95736698499317896</v>
      </c>
      <c r="BB456" s="71">
        <f t="shared" si="402"/>
        <v>8.1759418327204591E-4</v>
      </c>
      <c r="BC456" s="71">
        <f t="shared" si="392"/>
        <v>4.3764147245074119E-3</v>
      </c>
      <c r="BD456" s="39">
        <f t="shared" si="393"/>
        <v>0</v>
      </c>
      <c r="BE456" t="s">
        <v>735</v>
      </c>
    </row>
    <row r="457" spans="1:57">
      <c r="A457" s="68">
        <v>43180</v>
      </c>
      <c r="B457" s="41">
        <f t="shared" si="355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70">
        <f t="shared" si="366"/>
        <v>3281.9544999999998</v>
      </c>
      <c r="T457" s="70" t="str">
        <f t="shared" si="367"/>
        <v>牛</v>
      </c>
      <c r="U457" s="70">
        <f t="shared" si="368"/>
        <v>3314.21</v>
      </c>
      <c r="V457" s="70">
        <f t="shared" si="369"/>
        <v>3268.9</v>
      </c>
      <c r="W457" s="40">
        <f t="shared" si="370"/>
        <v>1.3765747648855893E-2</v>
      </c>
      <c r="X457" s="70">
        <f t="shared" si="371"/>
        <v>1011</v>
      </c>
      <c r="Y457" s="70">
        <f t="shared" si="372"/>
        <v>1446</v>
      </c>
      <c r="Z457" s="71">
        <f t="shared" si="373"/>
        <v>1.3731426510653885E-2</v>
      </c>
      <c r="AA457" s="71">
        <f t="shared" si="374"/>
        <v>2.7585722089541386E-3</v>
      </c>
      <c r="AB457" s="71">
        <f t="shared" si="375"/>
        <v>-1.0086269921896132E-2</v>
      </c>
      <c r="AC457" s="71">
        <f t="shared" si="376"/>
        <v>3.6794777269596422E-3</v>
      </c>
      <c r="AD457" s="71">
        <f t="shared" si="377"/>
        <v>4.3786375850914175E-3</v>
      </c>
      <c r="AE457" s="71">
        <f t="shared" si="378"/>
        <v>-9.3871100637645359E-3</v>
      </c>
      <c r="AF457" s="71">
        <f t="shared" si="379"/>
        <v>-5.7076323368048026E-3</v>
      </c>
      <c r="AG457" s="71">
        <f t="shared" si="380"/>
        <v>-2.9490601278505738E-3</v>
      </c>
      <c r="AH457" s="71">
        <f t="shared" si="381"/>
        <v>1.0303342534649908E-4</v>
      </c>
      <c r="AI457" s="71">
        <f t="shared" si="382"/>
        <v>3.6360000764185693E-4</v>
      </c>
      <c r="AJ457" s="71">
        <f t="shared" si="383"/>
        <v>1.6986955017894313E-3</v>
      </c>
      <c r="AK457" s="71">
        <f t="shared" si="384"/>
        <v>1.9830433639878371E-3</v>
      </c>
      <c r="AL457" s="71">
        <f t="shared" si="385"/>
        <v>4.8121003072644957E-3</v>
      </c>
      <c r="AM457" s="71">
        <f t="shared" si="386"/>
        <v>1.3131911652313118E-2</v>
      </c>
      <c r="AN457" s="71">
        <f t="shared" si="387"/>
        <v>3.7195012668403383E-4</v>
      </c>
      <c r="AO457" s="40">
        <f t="shared" si="388"/>
        <v>8.9880578252661811E-2</v>
      </c>
      <c r="AP457" s="40">
        <f t="shared" si="389"/>
        <v>-0.48145820238845877</v>
      </c>
      <c r="AQ457" s="71">
        <f t="shared" si="390"/>
        <v>2.8416133299627016E-4</v>
      </c>
      <c r="AR457" s="71">
        <f t="shared" si="403"/>
        <v>-8.0626258274764748E-3</v>
      </c>
      <c r="AS457" s="71">
        <f t="shared" si="394"/>
        <v>-5.7076323368048026E-3</v>
      </c>
      <c r="AT457" s="28">
        <f t="shared" si="395"/>
        <v>0.50157133878064686</v>
      </c>
      <c r="AU457" s="28">
        <f t="shared" si="396"/>
        <v>0.27887063179818833</v>
      </c>
      <c r="AV457" s="40">
        <f t="shared" si="397"/>
        <v>0.26594570734936529</v>
      </c>
      <c r="AW457" s="71">
        <f t="shared" si="398"/>
        <v>-5.7076323368048026E-3</v>
      </c>
      <c r="AX457" s="28">
        <f t="shared" si="399"/>
        <v>-0.5861840653277518</v>
      </c>
      <c r="AY457" s="71">
        <f t="shared" si="400"/>
        <v>2.4165060861608923E-3</v>
      </c>
      <c r="AZ457" s="71">
        <f t="shared" si="401"/>
        <v>3.6794777269596422E-3</v>
      </c>
      <c r="BA457" s="71">
        <f t="shared" si="391"/>
        <v>0.95369211514393193</v>
      </c>
      <c r="BB457" s="71">
        <f t="shared" si="402"/>
        <v>5.7356697320381953E-3</v>
      </c>
      <c r="BC457" s="71">
        <f t="shared" si="392"/>
        <v>1.0208003899230513E-2</v>
      </c>
      <c r="BD457" s="39">
        <f t="shared" si="393"/>
        <v>0</v>
      </c>
      <c r="BE457" t="s">
        <v>737</v>
      </c>
    </row>
    <row r="458" spans="1:57">
      <c r="A458" s="68">
        <v>43181</v>
      </c>
      <c r="B458" s="41">
        <f t="shared" si="355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70">
        <f t="shared" si="366"/>
        <v>3286.0439999999994</v>
      </c>
      <c r="T458" s="70" t="str">
        <f t="shared" si="367"/>
        <v>熊</v>
      </c>
      <c r="U458" s="70">
        <f t="shared" si="368"/>
        <v>3288.76</v>
      </c>
      <c r="V458" s="70">
        <f t="shared" si="369"/>
        <v>3242.83</v>
      </c>
      <c r="W458" s="40">
        <f t="shared" si="370"/>
        <v>1.4064188683728022E-2</v>
      </c>
      <c r="X458" s="70">
        <f t="shared" si="371"/>
        <v>939</v>
      </c>
      <c r="Y458" s="70">
        <f t="shared" si="372"/>
        <v>1048</v>
      </c>
      <c r="Z458" s="71">
        <f t="shared" si="373"/>
        <v>1.3997671626143703E-2</v>
      </c>
      <c r="AA458" s="71">
        <f t="shared" si="374"/>
        <v>9.4480365679041982E-5</v>
      </c>
      <c r="AB458" s="71">
        <f t="shared" si="375"/>
        <v>-7.7164833520989868E-3</v>
      </c>
      <c r="AC458" s="71">
        <f t="shared" si="376"/>
        <v>6.3477053316290562E-3</v>
      </c>
      <c r="AD458" s="71">
        <f t="shared" si="377"/>
        <v>2.2830990644892831E-3</v>
      </c>
      <c r="AE458" s="71">
        <f t="shared" si="378"/>
        <v>-1.1781089619238698E-2</v>
      </c>
      <c r="AF458" s="71">
        <f t="shared" si="379"/>
        <v>-5.4333842876096768E-3</v>
      </c>
      <c r="AG458" s="71">
        <f t="shared" si="380"/>
        <v>-5.3389039219307165E-3</v>
      </c>
      <c r="AH458" s="71">
        <f t="shared" si="381"/>
        <v>1.1848180223480015E-3</v>
      </c>
      <c r="AI458" s="71">
        <f t="shared" si="382"/>
        <v>1.4952579364570951E-3</v>
      </c>
      <c r="AJ458" s="71">
        <f t="shared" si="383"/>
        <v>1.9668204447202157E-3</v>
      </c>
      <c r="AK458" s="71">
        <f t="shared" si="384"/>
        <v>-8.247223349756326E-3</v>
      </c>
      <c r="AL458" s="71">
        <f t="shared" si="385"/>
        <v>1.4064188683728022E-2</v>
      </c>
      <c r="AM458" s="71">
        <f t="shared" si="386"/>
        <v>5.1017623192644674E-3</v>
      </c>
      <c r="AN458" s="71">
        <f t="shared" si="387"/>
        <v>1.198338919332547E-4</v>
      </c>
      <c r="AO458" s="40">
        <f t="shared" si="388"/>
        <v>0.83670803396472992</v>
      </c>
      <c r="AP458" s="40">
        <f t="shared" si="389"/>
        <v>0.82995863270193004</v>
      </c>
      <c r="AQ458" s="71">
        <f t="shared" si="390"/>
        <v>2.4579536308495114E-5</v>
      </c>
      <c r="AR458" s="71">
        <f t="shared" si="403"/>
        <v>2.6940051702131445E-3</v>
      </c>
      <c r="AS458" s="71">
        <f t="shared" si="394"/>
        <v>-5.4333842876096768E-3</v>
      </c>
      <c r="AT458" s="28">
        <f t="shared" si="395"/>
        <v>0.24994556934465373</v>
      </c>
      <c r="AU458" s="28">
        <f t="shared" si="396"/>
        <v>0.72940469031870292</v>
      </c>
      <c r="AV458" s="40">
        <f t="shared" si="397"/>
        <v>0.44959721315044548</v>
      </c>
      <c r="AW458" s="71">
        <f t="shared" si="398"/>
        <v>-5.4333842876096768E-3</v>
      </c>
      <c r="AX458" s="28">
        <f t="shared" si="399"/>
        <v>0.19116046157196048</v>
      </c>
      <c r="AY458" s="71">
        <f t="shared" si="400"/>
        <v>3.533866269482436E-3</v>
      </c>
      <c r="AZ458" s="71">
        <f t="shared" si="401"/>
        <v>3.7238159758662087E-3</v>
      </c>
      <c r="BA458" s="71">
        <f t="shared" si="391"/>
        <v>0.26594570734936529</v>
      </c>
      <c r="BB458" s="71">
        <f t="shared" si="402"/>
        <v>-8.0626258274764748E-3</v>
      </c>
      <c r="BC458" s="71">
        <f t="shared" si="392"/>
        <v>-5.7076323368048026E-3</v>
      </c>
      <c r="BD458" s="39">
        <f t="shared" si="393"/>
        <v>1</v>
      </c>
      <c r="BE458" t="s">
        <v>740</v>
      </c>
    </row>
    <row r="459" spans="1:57">
      <c r="A459" s="68">
        <v>43182</v>
      </c>
      <c r="B459" s="41">
        <f t="shared" si="355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70">
        <f t="shared" si="366"/>
        <v>3285.7899999999995</v>
      </c>
      <c r="T459" s="70" t="str">
        <f t="shared" si="367"/>
        <v>熊</v>
      </c>
      <c r="U459" s="70">
        <f t="shared" si="368"/>
        <v>3188.15</v>
      </c>
      <c r="V459" s="70">
        <f t="shared" si="369"/>
        <v>3111.09</v>
      </c>
      <c r="W459" s="40">
        <f t="shared" si="370"/>
        <v>2.4467664162319283E-2</v>
      </c>
      <c r="X459" s="70">
        <f t="shared" si="371"/>
        <v>1005</v>
      </c>
      <c r="Y459" s="70">
        <f t="shared" si="372"/>
        <v>1417</v>
      </c>
      <c r="Z459" s="71">
        <f t="shared" si="373"/>
        <v>2.4287925062327225E-2</v>
      </c>
      <c r="AA459" s="71">
        <f t="shared" si="374"/>
        <v>-2.8189087316549122E-2</v>
      </c>
      <c r="AB459" s="71">
        <f t="shared" si="375"/>
        <v>-1.11625515810654E-2</v>
      </c>
      <c r="AC459" s="71">
        <f t="shared" si="376"/>
        <v>1.3305112581253874E-2</v>
      </c>
      <c r="AD459" s="71">
        <f t="shared" si="377"/>
        <v>4.8357878959535408E-3</v>
      </c>
      <c r="AE459" s="71">
        <f t="shared" si="378"/>
        <v>-1.9631876266365797E-2</v>
      </c>
      <c r="AF459" s="71">
        <f t="shared" si="379"/>
        <v>-6.3267636851119186E-3</v>
      </c>
      <c r="AG459" s="71">
        <f t="shared" si="380"/>
        <v>-3.4515851001661095E-2</v>
      </c>
      <c r="AH459" s="71">
        <f t="shared" si="381"/>
        <v>-6.1047606459300463E-3</v>
      </c>
      <c r="AI459" s="71">
        <f t="shared" si="382"/>
        <v>-1.8739358124359379E-3</v>
      </c>
      <c r="AJ459" s="71">
        <f t="shared" si="383"/>
        <v>1.8987437158457462E-3</v>
      </c>
      <c r="AK459" s="71">
        <f t="shared" si="384"/>
        <v>-5.0176576048005413E-3</v>
      </c>
      <c r="AL459" s="71">
        <f t="shared" si="385"/>
        <v>1.1168895249291827E-2</v>
      </c>
      <c r="AM459" s="71">
        <f t="shared" si="386"/>
        <v>1.4649062474178881E-2</v>
      </c>
      <c r="AN459" s="71">
        <f t="shared" si="387"/>
        <v>-3.1677246869719391E-5</v>
      </c>
      <c r="AO459" s="40">
        <f t="shared" si="388"/>
        <v>0.5656594182434348</v>
      </c>
      <c r="AP459" s="40">
        <f t="shared" si="389"/>
        <v>3.1273651510872429</v>
      </c>
      <c r="AQ459" s="71">
        <f t="shared" si="390"/>
        <v>-5.9254207966443666E-3</v>
      </c>
      <c r="AR459" s="71">
        <f t="shared" si="403"/>
        <v>-1.2774288334415867E-3</v>
      </c>
      <c r="AS459" s="71">
        <f t="shared" si="394"/>
        <v>-6.3267636851119186E-3</v>
      </c>
      <c r="AT459" s="28">
        <f t="shared" si="395"/>
        <v>0.11719853148828169</v>
      </c>
      <c r="AU459" s="28">
        <f t="shared" si="396"/>
        <v>0.90764539316053594</v>
      </c>
      <c r="AV459" s="40">
        <f t="shared" si="397"/>
        <v>0.54074746950428365</v>
      </c>
      <c r="AW459" s="71">
        <f t="shared" si="398"/>
        <v>-6.3267636851119186E-3</v>
      </c>
      <c r="AX459" s="28">
        <f t="shared" si="399"/>
        <v>-5.2296911497531122E-2</v>
      </c>
      <c r="AY459" s="71">
        <f t="shared" si="400"/>
        <v>1.315449748537606E-3</v>
      </c>
      <c r="AZ459" s="71">
        <f t="shared" si="401"/>
        <v>1.3305112581253874E-2</v>
      </c>
      <c r="BA459" s="71">
        <f t="shared" si="391"/>
        <v>0.44959721315044548</v>
      </c>
      <c r="BB459" s="71">
        <f t="shared" si="402"/>
        <v>2.6940051702131445E-3</v>
      </c>
      <c r="BC459" s="71">
        <f t="shared" si="392"/>
        <v>-5.4333842876096768E-3</v>
      </c>
      <c r="BD459" s="39">
        <f t="shared" si="393"/>
        <v>0</v>
      </c>
    </row>
    <row r="460" spans="1:57">
      <c r="A460" s="68">
        <v>43185</v>
      </c>
      <c r="B460" s="41">
        <f t="shared" si="355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70">
        <f t="shared" si="366"/>
        <v>3278.9769999999999</v>
      </c>
      <c r="T460" s="70" t="str">
        <f t="shared" si="367"/>
        <v>熊</v>
      </c>
      <c r="U460" s="70">
        <f t="shared" si="368"/>
        <v>3134.16</v>
      </c>
      <c r="V460" s="70">
        <f t="shared" si="369"/>
        <v>3091.86</v>
      </c>
      <c r="W460" s="40">
        <f t="shared" si="370"/>
        <v>1.3588344035162767E-2</v>
      </c>
      <c r="X460" s="70">
        <f t="shared" si="371"/>
        <v>1459</v>
      </c>
      <c r="Y460" s="70">
        <f t="shared" si="372"/>
        <v>938</v>
      </c>
      <c r="Z460" s="71">
        <f t="shared" si="373"/>
        <v>1.3569348029717746E-2</v>
      </c>
      <c r="AA460" s="71">
        <f t="shared" si="374"/>
        <v>-1.1304601350384927E-2</v>
      </c>
      <c r="AB460" s="71">
        <f t="shared" si="375"/>
        <v>-1.4039834863551764E-4</v>
      </c>
      <c r="AC460" s="71">
        <f t="shared" si="376"/>
        <v>1.3447945686527173E-2</v>
      </c>
      <c r="AD460" s="71">
        <f t="shared" si="377"/>
        <v>5.3875372655795449E-3</v>
      </c>
      <c r="AE460" s="71">
        <f t="shared" si="378"/>
        <v>-8.2008067695830411E-3</v>
      </c>
      <c r="AF460" s="71">
        <f t="shared" si="379"/>
        <v>5.2471389169441709E-3</v>
      </c>
      <c r="AG460" s="71">
        <f t="shared" si="380"/>
        <v>-6.0574624334408505E-3</v>
      </c>
      <c r="AH460" s="71">
        <f t="shared" si="381"/>
        <v>6.9907423615916194E-4</v>
      </c>
      <c r="AI460" s="71">
        <f t="shared" si="382"/>
        <v>-3.6636905378851256E-3</v>
      </c>
      <c r="AJ460" s="71">
        <f t="shared" si="383"/>
        <v>-6.1846379692138591E-3</v>
      </c>
      <c r="AK460" s="71">
        <f t="shared" si="384"/>
        <v>-5.2780415312454337E-3</v>
      </c>
      <c r="AL460" s="71">
        <f t="shared" si="385"/>
        <v>1.1681710963380856E-2</v>
      </c>
      <c r="AM460" s="71">
        <f t="shared" si="386"/>
        <v>1.2356834698957425E-2</v>
      </c>
      <c r="AN460" s="71">
        <f t="shared" si="387"/>
        <v>-2.9024159389751765E-5</v>
      </c>
      <c r="AO460" s="40">
        <f t="shared" si="388"/>
        <v>0.70079823837049515</v>
      </c>
      <c r="AP460" s="40">
        <f t="shared" si="389"/>
        <v>1.676300578034688</v>
      </c>
      <c r="AQ460" s="71">
        <f t="shared" si="390"/>
        <v>-4.257844820726353E-4</v>
      </c>
      <c r="AR460" s="71">
        <f t="shared" si="403"/>
        <v>1.0554204607579113E-2</v>
      </c>
      <c r="AS460" s="71">
        <f t="shared" si="394"/>
        <v>5.2471389169441709E-3</v>
      </c>
      <c r="AT460" s="28">
        <f t="shared" si="395"/>
        <v>0.24910542251582013</v>
      </c>
      <c r="AU460" s="28">
        <f t="shared" si="396"/>
        <v>0.98856845934008686</v>
      </c>
      <c r="AV460" s="40">
        <f t="shared" si="397"/>
        <v>0.98959810874704357</v>
      </c>
      <c r="AW460" s="71">
        <f t="shared" si="398"/>
        <v>5.2471389169441709E-3</v>
      </c>
      <c r="AX460" s="28">
        <f t="shared" si="399"/>
        <v>0.77777777777777424</v>
      </c>
      <c r="AY460" s="71">
        <f t="shared" si="400"/>
        <v>2.9227652383377839E-3</v>
      </c>
      <c r="AZ460" s="71">
        <f t="shared" si="401"/>
        <v>1.2216436350321914E-2</v>
      </c>
      <c r="BA460" s="71">
        <f t="shared" si="391"/>
        <v>0.54074746950428365</v>
      </c>
      <c r="BB460" s="71">
        <f t="shared" si="402"/>
        <v>-1.2774288334415867E-3</v>
      </c>
      <c r="BC460" s="71">
        <f t="shared" si="392"/>
        <v>-6.3267636851119186E-3</v>
      </c>
      <c r="BD460" s="39">
        <f t="shared" si="393"/>
        <v>1</v>
      </c>
    </row>
    <row r="461" spans="1:57">
      <c r="A461" s="68">
        <v>43186</v>
      </c>
      <c r="B461" s="41">
        <f t="shared" si="355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70">
        <f t="shared" si="366"/>
        <v>3269.1844999999998</v>
      </c>
      <c r="T461" s="70" t="str">
        <f t="shared" si="367"/>
        <v>熊</v>
      </c>
      <c r="U461" s="70">
        <f t="shared" si="368"/>
        <v>3172.66</v>
      </c>
      <c r="V461" s="70">
        <f t="shared" si="369"/>
        <v>3143.63</v>
      </c>
      <c r="W461" s="40">
        <f t="shared" si="370"/>
        <v>9.1921695835922163E-3</v>
      </c>
      <c r="X461" s="70">
        <f t="shared" si="371"/>
        <v>930</v>
      </c>
      <c r="Y461" s="70">
        <f t="shared" si="372"/>
        <v>1423</v>
      </c>
      <c r="Z461" s="71">
        <f t="shared" si="373"/>
        <v>9.1727755308391497E-3</v>
      </c>
      <c r="AA461" s="71">
        <f t="shared" si="374"/>
        <v>9.8690651967671579E-3</v>
      </c>
      <c r="AB461" s="71">
        <f t="shared" si="375"/>
        <v>-1.8961059801791426E-3</v>
      </c>
      <c r="AC461" s="71">
        <f t="shared" si="376"/>
        <v>7.2960636034132935E-3</v>
      </c>
      <c r="AD461" s="71">
        <f t="shared" si="377"/>
        <v>2.4804903005633656E-3</v>
      </c>
      <c r="AE461" s="71">
        <f t="shared" si="378"/>
        <v>-6.7116792830288641E-3</v>
      </c>
      <c r="AF461" s="71">
        <f t="shared" si="379"/>
        <v>5.8438432038432559E-4</v>
      </c>
      <c r="AG461" s="71">
        <f t="shared" si="380"/>
        <v>1.0453449517151488E-2</v>
      </c>
      <c r="AH461" s="71">
        <f t="shared" si="381"/>
        <v>1.1021477203966854E-3</v>
      </c>
      <c r="AI461" s="71">
        <f t="shared" si="382"/>
        <v>1.8008995067746983E-4</v>
      </c>
      <c r="AJ461" s="71">
        <f t="shared" si="383"/>
        <v>-1.2014292127752616E-3</v>
      </c>
      <c r="AK461" s="71">
        <f t="shared" si="384"/>
        <v>-2.4649144831085946E-4</v>
      </c>
      <c r="AL461" s="71">
        <f t="shared" si="385"/>
        <v>5.3346606847031516E-3</v>
      </c>
      <c r="AM461" s="71">
        <f t="shared" si="386"/>
        <v>8.848550259978754E-3</v>
      </c>
      <c r="AN461" s="71">
        <f t="shared" si="387"/>
        <v>3.5075800427562576E-4</v>
      </c>
      <c r="AO461" s="40">
        <f t="shared" si="388"/>
        <v>0.53436018957346954</v>
      </c>
      <c r="AP461" s="40">
        <f t="shared" si="389"/>
        <v>-1.3068720379147425</v>
      </c>
      <c r="AQ461" s="71">
        <f t="shared" si="390"/>
        <v>2.0850050305196E-4</v>
      </c>
      <c r="AR461" s="71">
        <f t="shared" si="403"/>
        <v>4.80117764419506E-4</v>
      </c>
      <c r="AS461" s="71">
        <f t="shared" si="394"/>
        <v>5.8438432038432559E-4</v>
      </c>
      <c r="AT461" s="28">
        <f t="shared" si="395"/>
        <v>0.48815165876776956</v>
      </c>
      <c r="AU461" s="28">
        <f t="shared" si="396"/>
        <v>0.82390837508947523</v>
      </c>
      <c r="AV461" s="40">
        <f t="shared" si="397"/>
        <v>0.79297278677231087</v>
      </c>
      <c r="AW461" s="71">
        <f t="shared" si="398"/>
        <v>5.8438432038432559E-4</v>
      </c>
      <c r="AX461" s="28">
        <f t="shared" si="399"/>
        <v>5.2359627971064249E-2</v>
      </c>
      <c r="AY461" s="71">
        <f t="shared" si="400"/>
        <v>2.6076789358288246E-3</v>
      </c>
      <c r="AZ461" s="71">
        <f t="shared" si="401"/>
        <v>7.2960636034132935E-3</v>
      </c>
      <c r="BA461" s="71">
        <f t="shared" si="391"/>
        <v>0.98959810874704357</v>
      </c>
      <c r="BB461" s="71">
        <f t="shared" si="402"/>
        <v>1.0554204607579113E-2</v>
      </c>
      <c r="BC461" s="71">
        <f t="shared" si="392"/>
        <v>5.2471389169441709E-3</v>
      </c>
      <c r="BD461" s="39">
        <f t="shared" si="393"/>
        <v>0</v>
      </c>
    </row>
    <row r="462" spans="1:57">
      <c r="A462" s="68">
        <v>43187</v>
      </c>
      <c r="B462" s="41">
        <f t="shared" si="355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70">
        <f t="shared" si="366"/>
        <v>3262.9135000000001</v>
      </c>
      <c r="T462" s="70" t="str">
        <f t="shared" si="367"/>
        <v>熊</v>
      </c>
      <c r="U462" s="70">
        <f t="shared" si="368"/>
        <v>3165.15</v>
      </c>
      <c r="V462" s="70">
        <f t="shared" si="369"/>
        <v>3117.6</v>
      </c>
      <c r="W462" s="40">
        <f t="shared" si="370"/>
        <v>1.5136972795676011E-2</v>
      </c>
      <c r="X462" s="70">
        <f t="shared" si="371"/>
        <v>1002</v>
      </c>
      <c r="Y462" s="70">
        <f t="shared" si="372"/>
        <v>1448</v>
      </c>
      <c r="Z462" s="71">
        <f t="shared" si="373"/>
        <v>1.5188927256058858E-2</v>
      </c>
      <c r="AA462" s="71">
        <f t="shared" si="374"/>
        <v>-1.1459150168143273E-2</v>
      </c>
      <c r="AB462" s="71">
        <f t="shared" si="375"/>
        <v>-1.3633740885123546E-2</v>
      </c>
      <c r="AC462" s="71">
        <f t="shared" si="376"/>
        <v>1.5032319105524948E-3</v>
      </c>
      <c r="AD462" s="71">
        <f t="shared" si="377"/>
        <v>1.0985351239541381E-2</v>
      </c>
      <c r="AE462" s="71">
        <f t="shared" si="378"/>
        <v>-4.1516215561345857E-3</v>
      </c>
      <c r="AF462" s="71">
        <f t="shared" si="379"/>
        <v>-2.6483896455821729E-3</v>
      </c>
      <c r="AG462" s="71">
        <f t="shared" si="380"/>
        <v>-1.4107539813725466E-2</v>
      </c>
      <c r="AH462" s="71">
        <f t="shared" si="381"/>
        <v>-3.7380371267715272E-4</v>
      </c>
      <c r="AI462" s="71">
        <f t="shared" si="382"/>
        <v>1.7999679333709998E-3</v>
      </c>
      <c r="AJ462" s="71">
        <f t="shared" si="383"/>
        <v>3.2688157256694165E-3</v>
      </c>
      <c r="AK462" s="71">
        <f t="shared" si="384"/>
        <v>2.9063964880689052E-4</v>
      </c>
      <c r="AL462" s="71">
        <f t="shared" si="385"/>
        <v>1.2785364833995904E-2</v>
      </c>
      <c r="AM462" s="71">
        <f t="shared" si="386"/>
        <v>5.473190776523076E-3</v>
      </c>
      <c r="AN462" s="71">
        <f t="shared" si="387"/>
        <v>-1.2773594425798827E-5</v>
      </c>
      <c r="AO462" s="40">
        <f t="shared" si="388"/>
        <v>0.14001492166128088</v>
      </c>
      <c r="AP462" s="40">
        <f t="shared" si="389"/>
        <v>1.0373041531957223</v>
      </c>
      <c r="AQ462" s="71">
        <f t="shared" si="390"/>
        <v>-9.3610978169582761E-4</v>
      </c>
      <c r="AR462" s="71">
        <f t="shared" si="403"/>
        <v>-2.9262556999632349E-3</v>
      </c>
      <c r="AS462" s="71">
        <f t="shared" si="394"/>
        <v>-2.6483896455821729E-3</v>
      </c>
      <c r="AT462" s="28">
        <f t="shared" si="395"/>
        <v>0.16264610793334885</v>
      </c>
      <c r="AU462" s="28">
        <f t="shared" si="396"/>
        <v>0.27410870835768669</v>
      </c>
      <c r="AV462" s="40">
        <f t="shared" si="397"/>
        <v>9.8633017875920853E-2</v>
      </c>
      <c r="AW462" s="71">
        <f t="shared" si="398"/>
        <v>-2.6483896455821729E-3</v>
      </c>
      <c r="AX462" s="28">
        <f t="shared" si="399"/>
        <v>-0.19242902208202009</v>
      </c>
      <c r="AY462" s="71">
        <f t="shared" si="400"/>
        <v>2.0906532432614154E-3</v>
      </c>
      <c r="AZ462" s="71">
        <f t="shared" si="401"/>
        <v>1.5032319105524948E-3</v>
      </c>
      <c r="BA462" s="71">
        <f t="shared" si="391"/>
        <v>0.79297278677231087</v>
      </c>
      <c r="BB462" s="71">
        <f t="shared" si="402"/>
        <v>4.80117764419506E-4</v>
      </c>
      <c r="BC462" s="71">
        <f t="shared" si="392"/>
        <v>5.8438432038432559E-4</v>
      </c>
      <c r="BD462" s="39">
        <f t="shared" si="393"/>
        <v>0</v>
      </c>
    </row>
    <row r="463" spans="1:57">
      <c r="A463" s="68">
        <v>43188</v>
      </c>
      <c r="B463" s="41">
        <f t="shared" si="355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70">
        <f t="shared" si="366"/>
        <v>3256.0574999999999</v>
      </c>
      <c r="T463" s="70" t="str">
        <f t="shared" si="367"/>
        <v>熊</v>
      </c>
      <c r="U463" s="70">
        <f t="shared" si="368"/>
        <v>3174.39</v>
      </c>
      <c r="V463" s="70">
        <f t="shared" si="369"/>
        <v>3098.39</v>
      </c>
      <c r="W463" s="40">
        <f t="shared" si="370"/>
        <v>2.4232866160888485E-2</v>
      </c>
      <c r="X463" s="70">
        <f t="shared" si="371"/>
        <v>1441</v>
      </c>
      <c r="Y463" s="70">
        <f t="shared" si="372"/>
        <v>1028</v>
      </c>
      <c r="Z463" s="71">
        <f t="shared" si="373"/>
        <v>2.4302424486611282E-2</v>
      </c>
      <c r="AA463" s="71">
        <f t="shared" si="374"/>
        <v>1.5905148523440587E-3</v>
      </c>
      <c r="AB463" s="71">
        <f t="shared" si="375"/>
        <v>-4.3757528477151204E-3</v>
      </c>
      <c r="AC463" s="71">
        <f t="shared" si="376"/>
        <v>1.985711331317333E-2</v>
      </c>
      <c r="AD463" s="71">
        <f t="shared" si="377"/>
        <v>1.4958266096582941E-2</v>
      </c>
      <c r="AE463" s="71">
        <f t="shared" si="378"/>
        <v>-9.2746000643054802E-3</v>
      </c>
      <c r="AF463" s="71">
        <f t="shared" si="379"/>
        <v>1.0582513248867848E-2</v>
      </c>
      <c r="AG463" s="71">
        <f t="shared" si="380"/>
        <v>1.2173028101211812E-2</v>
      </c>
      <c r="AH463" s="71">
        <f t="shared" si="381"/>
        <v>2.6314291956796047E-3</v>
      </c>
      <c r="AI463" s="71">
        <f t="shared" si="382"/>
        <v>1.5209419989501939E-3</v>
      </c>
      <c r="AJ463" s="71">
        <f t="shared" si="383"/>
        <v>-6.2374353688861555E-4</v>
      </c>
      <c r="AK463" s="71">
        <f t="shared" si="384"/>
        <v>-6.9413903160593117E-4</v>
      </c>
      <c r="AL463" s="71">
        <f t="shared" si="385"/>
        <v>1.2320550255031549E-2</v>
      </c>
      <c r="AM463" s="71">
        <f t="shared" si="386"/>
        <v>1.562040656172203E-2</v>
      </c>
      <c r="AN463" s="71">
        <f t="shared" si="387"/>
        <v>3.1998566466959197E-5</v>
      </c>
      <c r="AO463" s="40">
        <f t="shared" si="388"/>
        <v>0.75162718042176813</v>
      </c>
      <c r="AP463" s="40">
        <f t="shared" si="389"/>
        <v>0.62223379328299655</v>
      </c>
      <c r="AQ463" s="71">
        <f t="shared" si="390"/>
        <v>2.1735039353191548E-3</v>
      </c>
      <c r="AR463" s="71">
        <f t="shared" si="403"/>
        <v>1.1244653714006863E-2</v>
      </c>
      <c r="AS463" s="71">
        <f t="shared" si="394"/>
        <v>1.0582513248867848E-2</v>
      </c>
      <c r="AT463" s="28">
        <f t="shared" si="395"/>
        <v>0.69513147617808013</v>
      </c>
      <c r="AU463" s="28">
        <f t="shared" si="396"/>
        <v>0.7182926829268349</v>
      </c>
      <c r="AV463" s="40">
        <f t="shared" si="397"/>
        <v>0.81763157894737271</v>
      </c>
      <c r="AW463" s="71">
        <f t="shared" si="398"/>
        <v>1.0582513248867848E-2</v>
      </c>
      <c r="AX463" s="28">
        <f t="shared" si="399"/>
        <v>0.46500000000000191</v>
      </c>
      <c r="AY463" s="71">
        <f t="shared" si="400"/>
        <v>8.5804610326994709E-3</v>
      </c>
      <c r="AZ463" s="71">
        <f t="shared" si="401"/>
        <v>1.1244653714006863E-2</v>
      </c>
      <c r="BA463" s="71">
        <f t="shared" si="391"/>
        <v>9.8633017875920853E-2</v>
      </c>
      <c r="BB463" s="71">
        <f t="shared" si="402"/>
        <v>-2.9262556999632349E-3</v>
      </c>
      <c r="BC463" s="71">
        <f t="shared" si="392"/>
        <v>-2.6483896455821729E-3</v>
      </c>
      <c r="BD463" s="39">
        <f t="shared" si="393"/>
        <v>1</v>
      </c>
    </row>
    <row r="464" spans="1:57">
      <c r="A464" s="68">
        <v>43189</v>
      </c>
      <c r="B464" s="41">
        <f t="shared" si="355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70">
        <f t="shared" si="366"/>
        <v>3250.3964999999998</v>
      </c>
      <c r="T464" s="70" t="str">
        <f t="shared" si="367"/>
        <v>熊</v>
      </c>
      <c r="U464" s="70">
        <f t="shared" si="368"/>
        <v>3177.63</v>
      </c>
      <c r="V464" s="70">
        <f t="shared" si="369"/>
        <v>3153.26</v>
      </c>
      <c r="W464" s="40">
        <f t="shared" si="370"/>
        <v>7.698797600459854E-3</v>
      </c>
      <c r="X464" s="70">
        <f t="shared" si="371"/>
        <v>1330</v>
      </c>
      <c r="Y464" s="70">
        <f t="shared" si="372"/>
        <v>1007</v>
      </c>
      <c r="Z464" s="71">
        <f t="shared" si="373"/>
        <v>7.7076592689583725E-3</v>
      </c>
      <c r="AA464" s="71">
        <f t="shared" si="374"/>
        <v>3.9858786542951846E-4</v>
      </c>
      <c r="AB464" s="71">
        <f t="shared" si="375"/>
        <v>-2.7511113966738098E-3</v>
      </c>
      <c r="AC464" s="71">
        <f t="shared" si="376"/>
        <v>4.9476862037859557E-3</v>
      </c>
      <c r="AD464" s="71">
        <f t="shared" si="377"/>
        <v>4.9973129922066296E-3</v>
      </c>
      <c r="AE464" s="71">
        <f t="shared" si="378"/>
        <v>-2.7014846082531112E-3</v>
      </c>
      <c r="AF464" s="71">
        <f t="shared" si="379"/>
        <v>2.2462015955328966E-3</v>
      </c>
      <c r="AG464" s="71">
        <f t="shared" si="380"/>
        <v>2.6447894609624933E-3</v>
      </c>
      <c r="AH464" s="71">
        <f t="shared" si="381"/>
        <v>-7.2746250041988889E-5</v>
      </c>
      <c r="AI464" s="71">
        <f t="shared" si="382"/>
        <v>2.1736185707770198E-3</v>
      </c>
      <c r="AJ464" s="71">
        <f t="shared" si="383"/>
        <v>8.1566073037669419E-4</v>
      </c>
      <c r="AK464" s="71">
        <f t="shared" si="384"/>
        <v>7.6825680627097483E-4</v>
      </c>
      <c r="AL464" s="71">
        <f t="shared" si="385"/>
        <v>5.0171085155137881E-3</v>
      </c>
      <c r="AM464" s="71">
        <f t="shared" si="386"/>
        <v>4.4123725050780657E-3</v>
      </c>
      <c r="AN464" s="71">
        <f t="shared" si="387"/>
        <v>1.2640547099705232E-4</v>
      </c>
      <c r="AO464" s="40">
        <f t="shared" si="388"/>
        <v>0.53783102143757389</v>
      </c>
      <c r="AP464" s="40">
        <f t="shared" si="389"/>
        <v>0.45838587641867162</v>
      </c>
      <c r="AQ464" s="71">
        <f t="shared" si="390"/>
        <v>6.6652454156376924E-4</v>
      </c>
      <c r="AR464" s="71">
        <f t="shared" si="403"/>
        <v>1.3515393182648393E-3</v>
      </c>
      <c r="AS464" s="71">
        <f t="shared" si="394"/>
        <v>2.2462015955328966E-3</v>
      </c>
      <c r="AT464" s="28">
        <f t="shared" si="395"/>
        <v>0.69104665825976086</v>
      </c>
      <c r="AU464" s="28">
        <f t="shared" si="396"/>
        <v>0.37598284488921585</v>
      </c>
      <c r="AV464" s="40">
        <f t="shared" si="397"/>
        <v>0.64177267131719096</v>
      </c>
      <c r="AW464" s="71">
        <f t="shared" si="398"/>
        <v>2.2462015955328966E-3</v>
      </c>
      <c r="AX464" s="28">
        <f t="shared" si="399"/>
        <v>0.17562576938860153</v>
      </c>
      <c r="AY464" s="71">
        <f t="shared" si="400"/>
        <v>3.46974141452415E-3</v>
      </c>
      <c r="AZ464" s="71">
        <f t="shared" si="401"/>
        <v>1.6612611084042737E-3</v>
      </c>
      <c r="BA464" s="71">
        <f t="shared" si="391"/>
        <v>0.81763157894737271</v>
      </c>
      <c r="BB464" s="71">
        <f t="shared" si="402"/>
        <v>1.1244653714006863E-2</v>
      </c>
      <c r="BC464" s="71">
        <f t="shared" si="392"/>
        <v>1.0582513248867848E-2</v>
      </c>
      <c r="BD464" s="39">
        <f t="shared" si="393"/>
        <v>0</v>
      </c>
    </row>
    <row r="465" spans="1:57">
      <c r="A465" s="68">
        <v>43192</v>
      </c>
      <c r="B465" s="41">
        <f t="shared" si="355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70">
        <f t="shared" si="366"/>
        <v>3246.1150000000007</v>
      </c>
      <c r="T465" s="70" t="str">
        <f t="shared" si="367"/>
        <v>熊</v>
      </c>
      <c r="U465" s="70">
        <f t="shared" si="368"/>
        <v>3192.13</v>
      </c>
      <c r="V465" s="70">
        <f t="shared" si="369"/>
        <v>3160.11</v>
      </c>
      <c r="W465" s="40">
        <f t="shared" si="370"/>
        <v>1.0081568455745982E-2</v>
      </c>
      <c r="X465" s="70">
        <f t="shared" si="371"/>
        <v>1004</v>
      </c>
      <c r="Y465" s="70">
        <f t="shared" si="372"/>
        <v>1449</v>
      </c>
      <c r="Z465" s="71">
        <f t="shared" si="373"/>
        <v>1.0101647432944868E-2</v>
      </c>
      <c r="AA465" s="71">
        <f t="shared" si="374"/>
        <v>2.7766033485015557E-4</v>
      </c>
      <c r="AB465" s="71">
        <f t="shared" si="375"/>
        <v>-9.1105548722422453E-3</v>
      </c>
      <c r="AC465" s="71">
        <f t="shared" si="376"/>
        <v>9.7101358350370137E-4</v>
      </c>
      <c r="AD465" s="71">
        <f t="shared" si="377"/>
        <v>7.0262207253514166E-3</v>
      </c>
      <c r="AE465" s="71">
        <f t="shared" si="378"/>
        <v>-3.0553477303945642E-3</v>
      </c>
      <c r="AF465" s="71">
        <f t="shared" si="379"/>
        <v>-2.0843341468909332E-3</v>
      </c>
      <c r="AG465" s="71">
        <f t="shared" si="380"/>
        <v>-1.8066738120407525E-3</v>
      </c>
      <c r="AH465" s="71">
        <f t="shared" si="381"/>
        <v>-6.4062815305865556E-4</v>
      </c>
      <c r="AI465" s="71">
        <f t="shared" si="382"/>
        <v>-2.4100088576502125E-3</v>
      </c>
      <c r="AJ465" s="71">
        <f t="shared" si="383"/>
        <v>-1.3827549328935059E-3</v>
      </c>
      <c r="AK465" s="71">
        <f t="shared" si="384"/>
        <v>1.4785044266387704E-3</v>
      </c>
      <c r="AL465" s="71">
        <f t="shared" si="385"/>
        <v>1.005625320172202E-2</v>
      </c>
      <c r="AM465" s="71">
        <f t="shared" si="386"/>
        <v>6.0856626250898145E-3</v>
      </c>
      <c r="AN465" s="71">
        <f t="shared" si="387"/>
        <v>1.6694306807680772E-4</v>
      </c>
      <c r="AO465" s="40">
        <f t="shared" si="388"/>
        <v>0.30025046963056135</v>
      </c>
      <c r="AP465" s="40">
        <f t="shared" si="389"/>
        <v>0.27269881026925552</v>
      </c>
      <c r="AQ465" s="71">
        <f t="shared" si="390"/>
        <v>6.1398470115752509E-4</v>
      </c>
      <c r="AR465" s="71">
        <f t="shared" si="403"/>
        <v>-3.7297816416066022E-3</v>
      </c>
      <c r="AS465" s="71">
        <f t="shared" si="394"/>
        <v>-2.0843341468909332E-3</v>
      </c>
      <c r="AT465" s="28">
        <f t="shared" si="395"/>
        <v>0.44708829054476273</v>
      </c>
      <c r="AU465" s="28">
        <f t="shared" si="396"/>
        <v>0.15914981855882399</v>
      </c>
      <c r="AV465" s="40">
        <f t="shared" si="397"/>
        <v>9.5877576514669285E-2</v>
      </c>
      <c r="AW465" s="71">
        <f t="shared" si="398"/>
        <v>-2.0843341468909332E-3</v>
      </c>
      <c r="AX465" s="28">
        <f t="shared" si="399"/>
        <v>-0.36914428482199158</v>
      </c>
      <c r="AY465" s="71">
        <f t="shared" si="400"/>
        <v>4.5085369030094099E-3</v>
      </c>
      <c r="AZ465" s="71">
        <f t="shared" si="401"/>
        <v>9.7101358350370137E-4</v>
      </c>
      <c r="BA465" s="71">
        <f t="shared" si="391"/>
        <v>0.64177267131719096</v>
      </c>
      <c r="BB465" s="71">
        <f t="shared" si="402"/>
        <v>1.3515393182648393E-3</v>
      </c>
      <c r="BC465" s="71">
        <f t="shared" si="392"/>
        <v>2.2462015955328966E-3</v>
      </c>
      <c r="BD465" s="39">
        <f t="shared" si="393"/>
        <v>0</v>
      </c>
    </row>
    <row r="466" spans="1:57">
      <c r="A466" s="68">
        <v>43193</v>
      </c>
      <c r="B466" s="41">
        <f t="shared" si="355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70">
        <f t="shared" si="366"/>
        <v>3241.4275000000007</v>
      </c>
      <c r="T466" s="70" t="str">
        <f t="shared" si="367"/>
        <v>熊</v>
      </c>
      <c r="U466" s="70">
        <f t="shared" si="368"/>
        <v>3144.33</v>
      </c>
      <c r="V466" s="70">
        <f t="shared" si="369"/>
        <v>3119.13</v>
      </c>
      <c r="W466" s="40">
        <f t="shared" si="370"/>
        <v>8.0467141081861579E-3</v>
      </c>
      <c r="X466" s="70">
        <f t="shared" si="371"/>
        <v>1105</v>
      </c>
      <c r="Y466" s="70">
        <f t="shared" si="372"/>
        <v>1415</v>
      </c>
      <c r="Z466" s="71">
        <f t="shared" si="373"/>
        <v>8.0510924885223416E-3</v>
      </c>
      <c r="AA466" s="71">
        <f t="shared" si="374"/>
        <v>-1.0541651267911232E-2</v>
      </c>
      <c r="AB466" s="71">
        <f t="shared" si="375"/>
        <v>-2.4518557218770301E-3</v>
      </c>
      <c r="AC466" s="71">
        <f t="shared" si="376"/>
        <v>5.5948583863090501E-3</v>
      </c>
      <c r="AD466" s="71">
        <f t="shared" si="377"/>
        <v>4.5646314557762488E-3</v>
      </c>
      <c r="AE466" s="71">
        <f t="shared" si="378"/>
        <v>-3.4820826524098562E-3</v>
      </c>
      <c r="AF466" s="71">
        <f t="shared" si="379"/>
        <v>2.1127757338991657E-3</v>
      </c>
      <c r="AG466" s="71">
        <f t="shared" si="380"/>
        <v>-8.4288755340119759E-3</v>
      </c>
      <c r="AH466" s="71">
        <f t="shared" si="381"/>
        <v>-1.1028408056409482E-3</v>
      </c>
      <c r="AI466" s="71">
        <f t="shared" si="382"/>
        <v>-7.8305160795296119E-4</v>
      </c>
      <c r="AJ466" s="71">
        <f t="shared" si="383"/>
        <v>2.5398946005588058E-3</v>
      </c>
      <c r="AK466" s="71">
        <f t="shared" si="384"/>
        <v>1.1686422092270319E-3</v>
      </c>
      <c r="AL466" s="71">
        <f t="shared" si="385"/>
        <v>7.3576567914173828E-3</v>
      </c>
      <c r="AM466" s="71">
        <f t="shared" si="386"/>
        <v>6.4616553392320723E-3</v>
      </c>
      <c r="AN466" s="71">
        <f t="shared" si="387"/>
        <v>2.77591212032312E-4</v>
      </c>
      <c r="AO466" s="40">
        <f t="shared" si="388"/>
        <v>0.37874186550976668</v>
      </c>
      <c r="AP466" s="40">
        <f t="shared" si="389"/>
        <v>1.8177874186551033</v>
      </c>
      <c r="AQ466" s="71">
        <f t="shared" si="390"/>
        <v>-1.4494283043347839E-3</v>
      </c>
      <c r="AR466" s="71">
        <f t="shared" si="403"/>
        <v>6.6654231263971501E-4</v>
      </c>
      <c r="AS466" s="71">
        <f t="shared" si="394"/>
        <v>2.1127757338991657E-3</v>
      </c>
      <c r="AT466" s="28">
        <f t="shared" si="395"/>
        <v>0.53752711496746286</v>
      </c>
      <c r="AU466" s="28">
        <f t="shared" si="396"/>
        <v>0.86547972304649723</v>
      </c>
      <c r="AV466" s="40">
        <f t="shared" si="397"/>
        <v>0.69444444444444942</v>
      </c>
      <c r="AW466" s="71">
        <f t="shared" si="398"/>
        <v>2.1127757338991657E-3</v>
      </c>
      <c r="AX466" s="28">
        <f t="shared" si="399"/>
        <v>8.2936507936514303E-2</v>
      </c>
      <c r="AY466" s="71">
        <f t="shared" si="400"/>
        <v>3.9616675448681795E-3</v>
      </c>
      <c r="AZ466" s="71">
        <f t="shared" si="401"/>
        <v>5.5948583863090501E-3</v>
      </c>
      <c r="BA466" s="71">
        <f t="shared" si="391"/>
        <v>9.5877576514669285E-2</v>
      </c>
      <c r="BB466" s="71">
        <f t="shared" si="402"/>
        <v>-3.7297816416066022E-3</v>
      </c>
      <c r="BC466" s="71">
        <f t="shared" si="392"/>
        <v>-2.0843341468909332E-3</v>
      </c>
      <c r="BD466" s="39">
        <f t="shared" si="393"/>
        <v>1</v>
      </c>
    </row>
    <row r="467" spans="1:57">
      <c r="A467" s="68">
        <v>43194</v>
      </c>
      <c r="B467" s="41">
        <f t="shared" si="355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70">
        <f t="shared" si="366"/>
        <v>3233.7770000000005</v>
      </c>
      <c r="T467" s="70" t="str">
        <f t="shared" si="367"/>
        <v>熊</v>
      </c>
      <c r="U467" s="70">
        <f t="shared" si="368"/>
        <v>3163.34</v>
      </c>
      <c r="V467" s="70">
        <f t="shared" si="369"/>
        <v>3128.94</v>
      </c>
      <c r="W467" s="40">
        <f t="shared" si="370"/>
        <v>1.0934142385588931E-2</v>
      </c>
      <c r="X467" s="70">
        <f t="shared" si="371"/>
        <v>1300</v>
      </c>
      <c r="Y467" s="70">
        <f t="shared" si="372"/>
        <v>1451</v>
      </c>
      <c r="Z467" s="71">
        <f t="shared" si="373"/>
        <v>1.093087176879938E-2</v>
      </c>
      <c r="AA467" s="71">
        <f t="shared" si="374"/>
        <v>3.3165309344601133E-3</v>
      </c>
      <c r="AB467" s="71">
        <f t="shared" si="375"/>
        <v>-1.0240857160417826E-2</v>
      </c>
      <c r="AC467" s="71">
        <f t="shared" si="376"/>
        <v>6.9328522517128404E-4</v>
      </c>
      <c r="AD467" s="71">
        <f t="shared" si="377"/>
        <v>5.1629253295689655E-3</v>
      </c>
      <c r="AE467" s="71">
        <f t="shared" si="378"/>
        <v>-5.77121705601992E-3</v>
      </c>
      <c r="AF467" s="71">
        <f t="shared" si="379"/>
        <v>-5.0779318308487474E-3</v>
      </c>
      <c r="AG467" s="71">
        <f t="shared" si="380"/>
        <v>-1.761400896388484E-3</v>
      </c>
      <c r="AH467" s="71">
        <f t="shared" si="381"/>
        <v>4.9557950458815479E-4</v>
      </c>
      <c r="AI467" s="71">
        <f t="shared" si="382"/>
        <v>5.3369083413818655E-4</v>
      </c>
      <c r="AJ467" s="71">
        <f t="shared" si="383"/>
        <v>-5.1172112633716624E-4</v>
      </c>
      <c r="AK467" s="71">
        <f t="shared" si="384"/>
        <v>4.6443515223670599E-3</v>
      </c>
      <c r="AL467" s="71">
        <f t="shared" si="385"/>
        <v>5.7470146600868358E-3</v>
      </c>
      <c r="AM467" s="71">
        <f t="shared" si="386"/>
        <v>1.0934142385588931E-2</v>
      </c>
      <c r="AN467" s="71">
        <f t="shared" si="387"/>
        <v>2.0872667318042274E-4</v>
      </c>
      <c r="AO467" s="40">
        <f t="shared" si="388"/>
        <v>0.1743929359823537</v>
      </c>
      <c r="AP467" s="40">
        <f t="shared" si="389"/>
        <v>-0.40066225165560843</v>
      </c>
      <c r="AQ467" s="71">
        <f t="shared" si="390"/>
        <v>-8.8264190876223927E-4</v>
      </c>
      <c r="AR467" s="71">
        <f t="shared" si="403"/>
        <v>-9.9310100263960508E-3</v>
      </c>
      <c r="AS467" s="71">
        <f t="shared" si="394"/>
        <v>-5.0779318308487474E-3</v>
      </c>
      <c r="AT467" s="28">
        <f t="shared" si="395"/>
        <v>0.98289183222955878</v>
      </c>
      <c r="AU467" s="28">
        <f t="shared" si="396"/>
        <v>6.3081395348839164E-2</v>
      </c>
      <c r="AV467" s="40">
        <f t="shared" si="397"/>
        <v>6.3081395348839164E-2</v>
      </c>
      <c r="AW467" s="71">
        <f t="shared" si="398"/>
        <v>-5.0779318308487474E-3</v>
      </c>
      <c r="AX467" s="28">
        <f t="shared" si="399"/>
        <v>-0.90843023255813715</v>
      </c>
      <c r="AY467" s="71">
        <f t="shared" si="400"/>
        <v>5.6489709483262748E-3</v>
      </c>
      <c r="AZ467" s="71">
        <f t="shared" si="401"/>
        <v>6.9328522517128404E-4</v>
      </c>
      <c r="BA467" s="71">
        <f t="shared" si="391"/>
        <v>0.69444444444444942</v>
      </c>
      <c r="BB467" s="71">
        <f t="shared" si="402"/>
        <v>6.6654231263971501E-4</v>
      </c>
      <c r="BC467" s="71">
        <f t="shared" si="392"/>
        <v>2.1127757338991657E-3</v>
      </c>
      <c r="BD467" s="39">
        <f t="shared" si="393"/>
        <v>0</v>
      </c>
    </row>
    <row r="468" spans="1:57">
      <c r="A468" s="68">
        <v>43199</v>
      </c>
      <c r="B468" s="41">
        <f t="shared" si="355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70">
        <f t="shared" ref="S468:S473" si="404">AVERAGE($N450:$N467)</f>
        <v>3218.8555555555558</v>
      </c>
      <c r="T468" s="70" t="str">
        <f t="shared" si="367"/>
        <v>熊</v>
      </c>
      <c r="U468" s="70">
        <f t="shared" si="368"/>
        <v>3145.95</v>
      </c>
      <c r="V468" s="70">
        <f t="shared" si="369"/>
        <v>3110.3</v>
      </c>
      <c r="W468" s="40">
        <f t="shared" si="370"/>
        <v>1.139672675068383E-2</v>
      </c>
      <c r="X468" s="70">
        <f t="shared" si="371"/>
        <v>1301</v>
      </c>
      <c r="Y468" s="70">
        <f t="shared" si="372"/>
        <v>947</v>
      </c>
      <c r="Z468" s="71">
        <f t="shared" si="373"/>
        <v>1.1406393979727538E-2</v>
      </c>
      <c r="AA468" s="71">
        <f t="shared" si="374"/>
        <v>-1.8125009956726915E-3</v>
      </c>
      <c r="AB468" s="71">
        <f t="shared" si="375"/>
        <v>-2.4378457199830204E-3</v>
      </c>
      <c r="AC468" s="71">
        <f t="shared" si="376"/>
        <v>8.9588810307006522E-3</v>
      </c>
      <c r="AD468" s="71">
        <f t="shared" si="377"/>
        <v>6.5408380351012754E-3</v>
      </c>
      <c r="AE468" s="71">
        <f t="shared" si="378"/>
        <v>-4.8558887155824761E-3</v>
      </c>
      <c r="AF468" s="71">
        <f t="shared" si="379"/>
        <v>4.1029923151181492E-3</v>
      </c>
      <c r="AG468" s="71">
        <f t="shared" si="380"/>
        <v>2.2904913194454371E-3</v>
      </c>
      <c r="AH468" s="71">
        <f t="shared" si="381"/>
        <v>2.0264597280010592E-3</v>
      </c>
      <c r="AI468" s="71">
        <f t="shared" si="382"/>
        <v>3.3347631729282925E-3</v>
      </c>
      <c r="AJ468" s="71">
        <f t="shared" si="383"/>
        <v>-2.7650303971520265E-3</v>
      </c>
      <c r="AK468" s="71">
        <f t="shared" si="384"/>
        <v>5.469045319600384E-3</v>
      </c>
      <c r="AL468" s="71">
        <f t="shared" si="385"/>
        <v>1.0324934035182904E-2</v>
      </c>
      <c r="AM468" s="71">
        <f t="shared" si="386"/>
        <v>5.6229886802389951E-3</v>
      </c>
      <c r="AN468" s="71">
        <f t="shared" si="387"/>
        <v>2.2272211054465968E-4</v>
      </c>
      <c r="AO468" s="40">
        <f t="shared" si="388"/>
        <v>0.46902106567534052</v>
      </c>
      <c r="AP468" s="40">
        <f t="shared" si="389"/>
        <v>0.64467162329616201</v>
      </c>
      <c r="AQ468" s="71">
        <f t="shared" si="390"/>
        <v>3.5307196832234689E-4</v>
      </c>
      <c r="AR468" s="71">
        <f t="shared" si="403"/>
        <v>-1.5887751150267574E-3</v>
      </c>
      <c r="AS468" s="71">
        <f t="shared" si="394"/>
        <v>4.1029923151181492E-3</v>
      </c>
      <c r="AT468" s="28">
        <f t="shared" si="395"/>
        <v>1</v>
      </c>
      <c r="AU468" s="28">
        <f t="shared" si="396"/>
        <v>0.56575963718821376</v>
      </c>
      <c r="AV468" s="40">
        <f t="shared" si="397"/>
        <v>0.78513323983169891</v>
      </c>
      <c r="AW468" s="71">
        <f t="shared" si="398"/>
        <v>4.1029923151181492E-3</v>
      </c>
      <c r="AX468" s="28">
        <f t="shared" si="399"/>
        <v>-0.13997194950912448</v>
      </c>
      <c r="AY468" s="71">
        <f t="shared" si="400"/>
        <v>1.0324934035182904E-2</v>
      </c>
      <c r="AZ468" s="71">
        <f t="shared" si="401"/>
        <v>3.1851429602559227E-3</v>
      </c>
      <c r="BA468" s="71">
        <f t="shared" si="391"/>
        <v>6.3081395348839164E-2</v>
      </c>
      <c r="BB468" s="71">
        <f t="shared" si="402"/>
        <v>-9.9310100263960508E-3</v>
      </c>
      <c r="BC468" s="71">
        <f t="shared" ref="BC468:BC473" si="405">AS467</f>
        <v>-5.0779318308487474E-3</v>
      </c>
      <c r="BD468" s="39">
        <f t="shared" si="393"/>
        <v>1</v>
      </c>
      <c r="BE468" t="s">
        <v>754</v>
      </c>
    </row>
    <row r="469" spans="1:57">
      <c r="A469" s="68">
        <v>43200</v>
      </c>
      <c r="B469" s="41">
        <f t="shared" si="355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70">
        <f t="shared" si="404"/>
        <v>3208.3883333333338</v>
      </c>
      <c r="T469" s="70" t="str">
        <f t="shared" si="367"/>
        <v>熊</v>
      </c>
      <c r="U469" s="70">
        <f t="shared" si="368"/>
        <v>3190.65</v>
      </c>
      <c r="V469" s="70">
        <f t="shared" si="369"/>
        <v>3139.12</v>
      </c>
      <c r="W469" s="40">
        <f t="shared" si="370"/>
        <v>1.6282151931249111E-2</v>
      </c>
      <c r="X469" s="70">
        <f t="shared" si="371"/>
        <v>1459</v>
      </c>
      <c r="Y469" s="70">
        <f t="shared" si="372"/>
        <v>932</v>
      </c>
      <c r="Z469" s="71">
        <f t="shared" si="373"/>
        <v>1.6388593818577407E-2</v>
      </c>
      <c r="AA469" s="71">
        <f t="shared" si="374"/>
        <v>1.9005027566595448E-3</v>
      </c>
      <c r="AB469" s="71">
        <f t="shared" si="375"/>
        <v>-1.0343255031573471E-4</v>
      </c>
      <c r="AC469" s="71">
        <f t="shared" si="376"/>
        <v>1.6178719380933348E-2</v>
      </c>
      <c r="AD469" s="71">
        <f t="shared" si="377"/>
        <v>1.4646089446879246E-2</v>
      </c>
      <c r="AE469" s="71">
        <f t="shared" si="378"/>
        <v>-1.6360624843700204E-3</v>
      </c>
      <c r="AF469" s="71">
        <f t="shared" si="379"/>
        <v>1.4542656896563507E-2</v>
      </c>
      <c r="AG469" s="71">
        <f t="shared" si="380"/>
        <v>1.644315965322312E-2</v>
      </c>
      <c r="AH469" s="71">
        <f t="shared" si="381"/>
        <v>-9.8322636603519328E-4</v>
      </c>
      <c r="AI469" s="71">
        <f t="shared" si="382"/>
        <v>0</v>
      </c>
      <c r="AJ469" s="71">
        <f t="shared" si="383"/>
        <v>-8.845418936384281E-4</v>
      </c>
      <c r="AK469" s="71">
        <f t="shared" si="384"/>
        <v>3.1753517976861574E-3</v>
      </c>
      <c r="AL469" s="71">
        <f t="shared" si="385"/>
        <v>8.2990134332618995E-3</v>
      </c>
      <c r="AM469" s="71">
        <f t="shared" si="386"/>
        <v>1.3927577562111869E-2</v>
      </c>
      <c r="AN469" s="71">
        <f t="shared" si="387"/>
        <v>-6.6578846022958258E-5</v>
      </c>
      <c r="AO469" s="40">
        <f t="shared" si="388"/>
        <v>0.19648318042814475</v>
      </c>
      <c r="AP469" s="40">
        <f t="shared" si="389"/>
        <v>-3.1727828746174212E-2</v>
      </c>
      <c r="AQ469" s="71">
        <f t="shared" si="390"/>
        <v>1.2515745330342913E-3</v>
      </c>
      <c r="AR469" s="71">
        <f t="shared" si="403"/>
        <v>1.143388394490037E-2</v>
      </c>
      <c r="AS469" s="71">
        <f t="shared" si="394"/>
        <v>1.4542656896563507E-2</v>
      </c>
      <c r="AT469" s="28">
        <f t="shared" si="395"/>
        <v>0.57874617737003631</v>
      </c>
      <c r="AU469" s="28">
        <f t="shared" si="396"/>
        <v>0.9925220938137338</v>
      </c>
      <c r="AV469" s="40">
        <f t="shared" si="397"/>
        <v>0.99359596351639967</v>
      </c>
      <c r="AW469" s="71">
        <f t="shared" si="398"/>
        <v>1.4542656896563507E-2</v>
      </c>
      <c r="AX469" s="28">
        <f t="shared" si="399"/>
        <v>0.70386182806132036</v>
      </c>
      <c r="AY469" s="71">
        <f t="shared" si="400"/>
        <v>4.8114142820560616E-3</v>
      </c>
      <c r="AZ469" s="71">
        <f t="shared" si="401"/>
        <v>1.3824145011796093E-2</v>
      </c>
      <c r="BA469" s="71">
        <f t="shared" si="391"/>
        <v>0.78513323983169891</v>
      </c>
      <c r="BB469" s="71">
        <f t="shared" si="402"/>
        <v>-1.5887751150267574E-3</v>
      </c>
      <c r="BC469" s="71">
        <f t="shared" si="405"/>
        <v>4.1029923151181492E-3</v>
      </c>
      <c r="BD469" s="39">
        <f t="shared" si="393"/>
        <v>1</v>
      </c>
      <c r="BE469" t="s">
        <v>755</v>
      </c>
    </row>
    <row r="470" spans="1:57">
      <c r="A470" s="68">
        <v>43201</v>
      </c>
      <c r="B470" s="41">
        <f t="shared" si="355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70">
        <f t="shared" si="404"/>
        <v>3201.7261111111111</v>
      </c>
      <c r="T470" s="70" t="str">
        <f t="shared" si="367"/>
        <v>熊</v>
      </c>
      <c r="U470" s="70">
        <f t="shared" si="368"/>
        <v>3220.75</v>
      </c>
      <c r="V470" s="70">
        <f t="shared" si="369"/>
        <v>3191.84</v>
      </c>
      <c r="W470" s="40">
        <f t="shared" si="370"/>
        <v>9.016698671533388E-3</v>
      </c>
      <c r="X470" s="70">
        <f t="shared" si="371"/>
        <v>1300</v>
      </c>
      <c r="Y470" s="70">
        <f t="shared" si="372"/>
        <v>954</v>
      </c>
      <c r="Z470" s="71">
        <f t="shared" si="373"/>
        <v>9.0418062344989336E-3</v>
      </c>
      <c r="AA470" s="71">
        <f t="shared" si="374"/>
        <v>2.2073716359395567E-3</v>
      </c>
      <c r="AB470" s="71">
        <f t="shared" si="375"/>
        <v>-3.9416243403068213E-3</v>
      </c>
      <c r="AC470" s="71">
        <f t="shared" si="376"/>
        <v>5.0750743312266066E-3</v>
      </c>
      <c r="AD470" s="71">
        <f t="shared" si="377"/>
        <v>7.2856548082411397E-3</v>
      </c>
      <c r="AE470" s="71">
        <f t="shared" si="378"/>
        <v>-1.7310438632922153E-3</v>
      </c>
      <c r="AF470" s="71">
        <f t="shared" si="379"/>
        <v>3.3440304679342634E-3</v>
      </c>
      <c r="AG470" s="71">
        <f t="shared" si="380"/>
        <v>5.5514021038737503E-3</v>
      </c>
      <c r="AH470" s="71">
        <f t="shared" si="381"/>
        <v>2.2515972362956252E-4</v>
      </c>
      <c r="AI470" s="71">
        <f t="shared" si="382"/>
        <v>2.2774036206764346E-3</v>
      </c>
      <c r="AJ470" s="71">
        <f t="shared" si="383"/>
        <v>5.003987553645881E-5</v>
      </c>
      <c r="AK470" s="71">
        <f t="shared" si="384"/>
        <v>6.7639010827917814E-3</v>
      </c>
      <c r="AL470" s="71">
        <f t="shared" si="385"/>
        <v>8.4949449460840817E-3</v>
      </c>
      <c r="AM470" s="71">
        <f t="shared" si="386"/>
        <v>7.0511145295640426E-3</v>
      </c>
      <c r="AN470" s="71">
        <f t="shared" si="387"/>
        <v>4.0383519180671222E-5</v>
      </c>
      <c r="AO470" s="40">
        <f t="shared" si="388"/>
        <v>0.20308483290487483</v>
      </c>
      <c r="AP470" s="40">
        <f t="shared" si="389"/>
        <v>-5.5820785897906018E-2</v>
      </c>
      <c r="AQ470" s="71">
        <f t="shared" si="390"/>
        <v>-2.1125491712247396E-4</v>
      </c>
      <c r="AR470" s="71">
        <f t="shared" si="403"/>
        <v>-3.4602541340380314E-3</v>
      </c>
      <c r="AS470" s="71">
        <f t="shared" si="394"/>
        <v>3.3440304679342634E-3</v>
      </c>
      <c r="AT470" s="28">
        <f t="shared" si="395"/>
        <v>1</v>
      </c>
      <c r="AU470" s="28">
        <f t="shared" si="396"/>
        <v>0.4401237295625271</v>
      </c>
      <c r="AV470" s="40">
        <f t="shared" si="397"/>
        <v>0.56174334140435367</v>
      </c>
      <c r="AW470" s="71">
        <f t="shared" si="398"/>
        <v>3.3440304679342634E-3</v>
      </c>
      <c r="AX470" s="28">
        <f t="shared" si="399"/>
        <v>-0.38464199239017455</v>
      </c>
      <c r="AY470" s="71">
        <f t="shared" si="400"/>
        <v>8.4949449460840817E-3</v>
      </c>
      <c r="AZ470" s="71">
        <f t="shared" si="401"/>
        <v>3.1094901892573393E-3</v>
      </c>
      <c r="BA470" s="71">
        <f t="shared" si="391"/>
        <v>0.99359596351639967</v>
      </c>
      <c r="BB470" s="71">
        <f t="shared" si="402"/>
        <v>1.143388394490037E-2</v>
      </c>
      <c r="BC470" s="71">
        <f t="shared" si="405"/>
        <v>1.4542656896563507E-2</v>
      </c>
      <c r="BD470" s="39">
        <f t="shared" ref="BD470:BD501" si="406">IF(AR469&lt;0,1,0)</f>
        <v>0</v>
      </c>
      <c r="BE470" t="s">
        <v>758</v>
      </c>
    </row>
    <row r="471" spans="1:57">
      <c r="A471" s="68">
        <v>43202</v>
      </c>
      <c r="B471" s="41">
        <f t="shared" si="355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70">
        <f t="shared" si="404"/>
        <v>3197.0983333333334</v>
      </c>
      <c r="T471" s="70" t="str">
        <f t="shared" si="367"/>
        <v>牛</v>
      </c>
      <c r="U471" s="70">
        <f t="shared" si="368"/>
        <v>3205.21</v>
      </c>
      <c r="V471" s="70">
        <f t="shared" si="369"/>
        <v>3177.21</v>
      </c>
      <c r="W471" s="40">
        <f t="shared" si="370"/>
        <v>8.7741576497322501E-3</v>
      </c>
      <c r="X471" s="70">
        <f t="shared" si="371"/>
        <v>942</v>
      </c>
      <c r="Y471" s="70">
        <f t="shared" si="372"/>
        <v>1445</v>
      </c>
      <c r="Z471" s="71">
        <f t="shared" si="373"/>
        <v>8.7410404335556049E-3</v>
      </c>
      <c r="AA471" s="71">
        <f t="shared" si="374"/>
        <v>-1.4973424973214375E-3</v>
      </c>
      <c r="AB471" s="71">
        <f t="shared" si="375"/>
        <v>-7.8461008552610425E-3</v>
      </c>
      <c r="AC471" s="71">
        <f t="shared" si="376"/>
        <v>9.2805679447109136E-4</v>
      </c>
      <c r="AD471" s="71">
        <f t="shared" si="377"/>
        <v>6.0232599515631501E-4</v>
      </c>
      <c r="AE471" s="71">
        <f t="shared" si="378"/>
        <v>-8.1718316545759031E-3</v>
      </c>
      <c r="AF471" s="71">
        <f t="shared" si="379"/>
        <v>-7.2437748601047545E-3</v>
      </c>
      <c r="AG471" s="71">
        <f t="shared" si="380"/>
        <v>-8.7411173574263035E-3</v>
      </c>
      <c r="AH471" s="71">
        <f t="shared" si="381"/>
        <v>-9.5572740936088099E-4</v>
      </c>
      <c r="AI471" s="71">
        <f t="shared" si="382"/>
        <v>-1.467353723858115E-4</v>
      </c>
      <c r="AJ471" s="71">
        <f t="shared" si="383"/>
        <v>-8.1170098229215205E-5</v>
      </c>
      <c r="AK471" s="71">
        <f t="shared" si="384"/>
        <v>-4.4773042059209579E-3</v>
      </c>
      <c r="AL471" s="71">
        <f t="shared" si="385"/>
        <v>5.230160349727747E-3</v>
      </c>
      <c r="AM471" s="71">
        <f t="shared" si="386"/>
        <v>6.2719735724341063E-3</v>
      </c>
      <c r="AN471" s="71">
        <f t="shared" si="387"/>
        <v>3.7628996909601676E-5</v>
      </c>
      <c r="AO471" s="40">
        <f t="shared" si="388"/>
        <v>0.88456937799044222</v>
      </c>
      <c r="AP471" s="40">
        <f t="shared" si="389"/>
        <v>1.1716507177033402</v>
      </c>
      <c r="AQ471" s="71">
        <f t="shared" si="390"/>
        <v>1.0874931536452588E-3</v>
      </c>
      <c r="AR471" s="71">
        <f t="shared" si="403"/>
        <v>-2.8040996510933502E-3</v>
      </c>
      <c r="AS471" s="71">
        <f t="shared" si="394"/>
        <v>-7.2437748601047545E-3</v>
      </c>
      <c r="AT471" s="28">
        <f t="shared" si="395"/>
        <v>2.8708133971292515E-2</v>
      </c>
      <c r="AU471" s="28">
        <f t="shared" si="396"/>
        <v>0.14757378689343922</v>
      </c>
      <c r="AV471" s="40">
        <f t="shared" si="397"/>
        <v>0.10535714285713636</v>
      </c>
      <c r="AW471" s="71">
        <f t="shared" si="398"/>
        <v>-7.2437748601047545E-3</v>
      </c>
      <c r="AX471" s="28">
        <f t="shared" si="399"/>
        <v>-0.31892857142858183</v>
      </c>
      <c r="AY471" s="71">
        <f t="shared" si="400"/>
        <v>1.5053014865049408E-4</v>
      </c>
      <c r="AZ471" s="71">
        <f t="shared" si="401"/>
        <v>9.2805679447109136E-4</v>
      </c>
      <c r="BA471" s="71">
        <f t="shared" si="391"/>
        <v>0.56174334140435367</v>
      </c>
      <c r="BB471" s="71">
        <f t="shared" si="402"/>
        <v>-3.4602541340380314E-3</v>
      </c>
      <c r="BC471" s="71">
        <f t="shared" si="405"/>
        <v>3.3440304679342634E-3</v>
      </c>
      <c r="BD471" s="39">
        <f t="shared" si="406"/>
        <v>1</v>
      </c>
      <c r="BE471" t="s">
        <v>759</v>
      </c>
    </row>
    <row r="472" spans="1:57">
      <c r="A472" s="68">
        <v>43203</v>
      </c>
      <c r="B472" s="41">
        <f t="shared" si="355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70">
        <f t="shared" si="404"/>
        <v>3190.934444444445</v>
      </c>
      <c r="T472" s="70" t="str">
        <f t="shared" si="367"/>
        <v>熊</v>
      </c>
      <c r="U472" s="70">
        <f t="shared" si="368"/>
        <v>3197.81</v>
      </c>
      <c r="V472" s="70">
        <f t="shared" si="369"/>
        <v>3155.59</v>
      </c>
      <c r="W472" s="40">
        <f t="shared" si="370"/>
        <v>1.3290717249883821E-2</v>
      </c>
      <c r="X472" s="70">
        <f t="shared" si="371"/>
        <v>934</v>
      </c>
      <c r="Y472" s="70">
        <f t="shared" si="372"/>
        <v>1438</v>
      </c>
      <c r="Z472" s="71">
        <f t="shared" si="373"/>
        <v>1.322665129509649E-2</v>
      </c>
      <c r="AA472" s="71">
        <f t="shared" si="374"/>
        <v>3.7287008456026701E-3</v>
      </c>
      <c r="AB472" s="71">
        <f t="shared" si="375"/>
        <v>-1.2194851025913384E-2</v>
      </c>
      <c r="AC472" s="71">
        <f t="shared" si="376"/>
        <v>1.0958662239703059E-3</v>
      </c>
      <c r="AD472" s="71">
        <f t="shared" si="377"/>
        <v>1.805989676842319E-3</v>
      </c>
      <c r="AE472" s="71">
        <f t="shared" si="378"/>
        <v>-1.1484727573041528E-2</v>
      </c>
      <c r="AF472" s="71">
        <f t="shared" si="379"/>
        <v>-1.0388861349071131E-2</v>
      </c>
      <c r="AG472" s="71">
        <f t="shared" si="380"/>
        <v>-6.6601605034684284E-3</v>
      </c>
      <c r="AH472" s="71">
        <f t="shared" si="381"/>
        <v>1.4096574085963002E-4</v>
      </c>
      <c r="AI472" s="71">
        <f t="shared" si="382"/>
        <v>1.4900986347305917E-3</v>
      </c>
      <c r="AJ472" s="71">
        <f t="shared" si="383"/>
        <v>-5.2017887805279458E-4</v>
      </c>
      <c r="AK472" s="71">
        <f t="shared" si="384"/>
        <v>-7.5944597102398309E-3</v>
      </c>
      <c r="AL472" s="71">
        <f t="shared" si="385"/>
        <v>1.0904156813979219E-2</v>
      </c>
      <c r="AM472" s="71">
        <f t="shared" si="386"/>
        <v>7.0765848501990834E-3</v>
      </c>
      <c r="AN472" s="71">
        <f t="shared" si="387"/>
        <v>-7.2606166820919507E-5</v>
      </c>
      <c r="AO472" s="40">
        <f t="shared" si="388"/>
        <v>0.83362168396770442</v>
      </c>
      <c r="AP472" s="40">
        <f t="shared" si="389"/>
        <v>0.49106113033448173</v>
      </c>
      <c r="AQ472" s="71">
        <f t="shared" si="390"/>
        <v>1.1610665446946875E-3</v>
      </c>
      <c r="AR472" s="71">
        <f t="shared" si="403"/>
        <v>-2.7217954720103825E-3</v>
      </c>
      <c r="AS472" s="71">
        <f t="shared" si="394"/>
        <v>-1.0388861349071131E-2</v>
      </c>
      <c r="AT472" s="28">
        <f t="shared" si="395"/>
        <v>0.13725490196077814</v>
      </c>
      <c r="AU472" s="28">
        <f t="shared" si="396"/>
        <v>0.15439535921463896</v>
      </c>
      <c r="AV472" s="40">
        <f t="shared" si="397"/>
        <v>8.1951681667457435E-2</v>
      </c>
      <c r="AW472" s="71">
        <f t="shared" si="398"/>
        <v>-1.0388861349071131E-2</v>
      </c>
      <c r="AX472" s="28">
        <f t="shared" si="399"/>
        <v>-0.20393178588346075</v>
      </c>
      <c r="AY472" s="71">
        <f t="shared" si="400"/>
        <v>1.5037074268970472E-3</v>
      </c>
      <c r="AZ472" s="71">
        <f t="shared" si="401"/>
        <v>1.0958662239703059E-3</v>
      </c>
      <c r="BA472" s="71">
        <f t="shared" si="391"/>
        <v>0.10535714285713636</v>
      </c>
      <c r="BB472" s="71">
        <f t="shared" si="402"/>
        <v>-2.8040996510933502E-3</v>
      </c>
      <c r="BC472" s="71">
        <f t="shared" si="405"/>
        <v>-7.2437748601047545E-3</v>
      </c>
      <c r="BD472" s="39">
        <f t="shared" si="406"/>
        <v>1</v>
      </c>
    </row>
    <row r="473" spans="1:57">
      <c r="A473" s="68">
        <v>43206</v>
      </c>
      <c r="B473" s="41">
        <f t="shared" si="355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70">
        <f t="shared" si="404"/>
        <v>3184.7772222222225</v>
      </c>
      <c r="T473" s="70" t="str">
        <f t="shared" si="367"/>
        <v>熊</v>
      </c>
      <c r="U473" s="70">
        <f t="shared" si="368"/>
        <v>3153.11</v>
      </c>
      <c r="V473" s="70">
        <f t="shared" si="369"/>
        <v>3096.15</v>
      </c>
      <c r="W473" s="40">
        <f t="shared" si="370"/>
        <v>1.8229863196950042E-2</v>
      </c>
      <c r="X473" s="70">
        <f t="shared" si="371"/>
        <v>936</v>
      </c>
      <c r="Y473" s="70">
        <f t="shared" si="372"/>
        <v>1357</v>
      </c>
      <c r="Z473" s="71">
        <f t="shared" si="373"/>
        <v>1.8065964876668721E-2</v>
      </c>
      <c r="AA473" s="71">
        <f t="shared" si="374"/>
        <v>-1.9518569427686937E-3</v>
      </c>
      <c r="AB473" s="71">
        <f t="shared" si="375"/>
        <v>-1.3557559794741636E-2</v>
      </c>
      <c r="AC473" s="71">
        <f t="shared" si="376"/>
        <v>4.672303402208409E-3</v>
      </c>
      <c r="AD473" s="71">
        <f t="shared" si="377"/>
        <v>6.9774817662332197E-5</v>
      </c>
      <c r="AE473" s="71">
        <f t="shared" si="378"/>
        <v>-1.8160088379287682E-2</v>
      </c>
      <c r="AF473" s="71">
        <f t="shared" si="379"/>
        <v>-1.3487784977079293E-2</v>
      </c>
      <c r="AG473" s="71">
        <f t="shared" si="380"/>
        <v>-1.5439641919847941E-2</v>
      </c>
      <c r="AH473" s="71">
        <f t="shared" si="381"/>
        <v>-2.3243787515261874E-3</v>
      </c>
      <c r="AI473" s="71">
        <f t="shared" si="382"/>
        <v>-3.0452891832571732E-4</v>
      </c>
      <c r="AJ473" s="71">
        <f t="shared" si="383"/>
        <v>-3.5681698977288409E-3</v>
      </c>
      <c r="AK473" s="71">
        <f t="shared" si="384"/>
        <v>-1.3166360420690323E-2</v>
      </c>
      <c r="AL473" s="71">
        <f t="shared" si="385"/>
        <v>1.4586813194493143E-2</v>
      </c>
      <c r="AM473" s="71">
        <f t="shared" si="386"/>
        <v>6.871994405815306E-3</v>
      </c>
      <c r="AN473" s="71">
        <f t="shared" si="387"/>
        <v>1.9282188400452736E-5</v>
      </c>
      <c r="AO473" s="40">
        <f t="shared" si="388"/>
        <v>0.99518177836179911</v>
      </c>
      <c r="AP473" s="40">
        <f t="shared" si="389"/>
        <v>1.1300919842312749</v>
      </c>
      <c r="AQ473" s="71">
        <f t="shared" si="390"/>
        <v>1.396968965593411E-3</v>
      </c>
      <c r="AR473" s="71">
        <f t="shared" si="403"/>
        <v>-3.4070674478932031E-4</v>
      </c>
      <c r="AS473" s="71">
        <f t="shared" si="394"/>
        <v>-1.3487784977079293E-2</v>
      </c>
      <c r="AT473" s="28">
        <f t="shared" si="395"/>
        <v>9.1984231274643988E-2</v>
      </c>
      <c r="AU473" s="28">
        <f t="shared" si="396"/>
        <v>0.67915690866510825</v>
      </c>
      <c r="AV473" s="40">
        <f t="shared" si="397"/>
        <v>0.25456460674157289</v>
      </c>
      <c r="AW473" s="71">
        <f t="shared" si="398"/>
        <v>-1.3487784977079293E-2</v>
      </c>
      <c r="AX473" s="28">
        <f t="shared" si="399"/>
        <v>-1.8609550561796782E-2</v>
      </c>
      <c r="AY473" s="71">
        <f t="shared" si="400"/>
        <v>1.3506779561402579E-3</v>
      </c>
      <c r="AZ473" s="71">
        <f t="shared" si="401"/>
        <v>4.672303402208409E-3</v>
      </c>
      <c r="BA473" s="71">
        <f t="shared" si="391"/>
        <v>8.1951681667457435E-2</v>
      </c>
      <c r="BB473" s="71">
        <f t="shared" si="402"/>
        <v>-2.7217954720103825E-3</v>
      </c>
      <c r="BC473" s="71">
        <f t="shared" si="405"/>
        <v>-1.0388861349071131E-2</v>
      </c>
      <c r="BD473" s="39">
        <f t="shared" si="406"/>
        <v>1</v>
      </c>
    </row>
    <row r="474" spans="1:57">
      <c r="A474" s="68">
        <v>43207</v>
      </c>
      <c r="B474" s="41">
        <f t="shared" si="355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70">
        <f t="shared" ref="S474:S590" si="407">AVERAGE($N456:$N473)</f>
        <v>3175.4105555555561</v>
      </c>
      <c r="T474" s="70" t="str">
        <f t="shared" si="367"/>
        <v>熊</v>
      </c>
      <c r="U474" s="70">
        <f t="shared" si="368"/>
        <v>3118.65</v>
      </c>
      <c r="V474" s="70">
        <f t="shared" si="369"/>
        <v>3064.03</v>
      </c>
      <c r="W474" s="40">
        <f t="shared" si="370"/>
        <v>1.7669172922242512E-2</v>
      </c>
      <c r="X474" s="70">
        <f t="shared" si="371"/>
        <v>934</v>
      </c>
      <c r="Y474" s="70">
        <f t="shared" si="372"/>
        <v>1454</v>
      </c>
      <c r="Z474" s="71">
        <f t="shared" si="373"/>
        <v>1.7545944869369088E-2</v>
      </c>
      <c r="AA474" s="71">
        <f t="shared" si="374"/>
        <v>7.4554683848367847E-4</v>
      </c>
      <c r="AB474" s="71">
        <f t="shared" si="375"/>
        <v>-1.6765543172767711E-2</v>
      </c>
      <c r="AC474" s="71">
        <f t="shared" si="376"/>
        <v>9.0362974947466286E-4</v>
      </c>
      <c r="AD474" s="71">
        <f t="shared" si="377"/>
        <v>1.8229614684386682E-3</v>
      </c>
      <c r="AE474" s="71">
        <f t="shared" si="378"/>
        <v>-1.5846211453803747E-2</v>
      </c>
      <c r="AF474" s="71">
        <f t="shared" si="379"/>
        <v>-1.4942581704328956E-2</v>
      </c>
      <c r="AG474" s="71">
        <f t="shared" si="380"/>
        <v>-1.4197034865845256E-2</v>
      </c>
      <c r="AH474" s="71">
        <f t="shared" si="381"/>
        <v>6.7757968568889931E-4</v>
      </c>
      <c r="AI474" s="71">
        <f t="shared" si="382"/>
        <v>1.3322441935223188E-3</v>
      </c>
      <c r="AJ474" s="71">
        <f t="shared" si="383"/>
        <v>-1.3082885307869638E-3</v>
      </c>
      <c r="AK474" s="71">
        <f t="shared" si="384"/>
        <v>-4.2074015006494476E-3</v>
      </c>
      <c r="AL474" s="71">
        <f t="shared" si="385"/>
        <v>8.3751207990653241E-3</v>
      </c>
      <c r="AM474" s="71">
        <f t="shared" si="386"/>
        <v>1.2077437571794884E-2</v>
      </c>
      <c r="AN474" s="71">
        <f t="shared" si="387"/>
        <v>4.5161727379194674E-5</v>
      </c>
      <c r="AO474" s="40">
        <f t="shared" si="388"/>
        <v>0.78162245290272037</v>
      </c>
      <c r="AP474" s="40">
        <f t="shared" si="389"/>
        <v>0.6924259900038473</v>
      </c>
      <c r="AQ474" s="71">
        <f t="shared" si="390"/>
        <v>-1.2846792490059983E-3</v>
      </c>
      <c r="AR474" s="71">
        <f t="shared" si="403"/>
        <v>-1.0780341931058701E-2</v>
      </c>
      <c r="AS474" s="71">
        <f t="shared" si="394"/>
        <v>-1.4942581704328956E-2</v>
      </c>
      <c r="AT474" s="28">
        <f t="shared" si="395"/>
        <v>0.27912341407151703</v>
      </c>
      <c r="AU474" s="28">
        <f t="shared" si="396"/>
        <v>7.4402363685199577E-2</v>
      </c>
      <c r="AV474" s="40">
        <f t="shared" si="397"/>
        <v>5.0714024166971572E-2</v>
      </c>
      <c r="AW474" s="71">
        <f t="shared" si="398"/>
        <v>-1.4942581704328956E-2</v>
      </c>
      <c r="AX474" s="28">
        <f t="shared" si="399"/>
        <v>-0.60856829000365886</v>
      </c>
      <c r="AY474" s="71">
        <f t="shared" si="400"/>
        <v>2.3447578299771155E-3</v>
      </c>
      <c r="AZ474" s="71">
        <f t="shared" si="401"/>
        <v>9.0362974947466286E-4</v>
      </c>
      <c r="BA474" s="71">
        <f t="shared" si="391"/>
        <v>0.25456460674157289</v>
      </c>
      <c r="BB474" s="71">
        <f t="shared" si="402"/>
        <v>-3.4070674478932031E-4</v>
      </c>
      <c r="BC474" s="71">
        <f t="shared" ref="BC474:BC505" si="408">AS473</f>
        <v>-1.3487784977079293E-2</v>
      </c>
      <c r="BD474" s="39">
        <f t="shared" si="406"/>
        <v>1</v>
      </c>
    </row>
    <row r="475" spans="1:57">
      <c r="A475" s="68">
        <v>43208</v>
      </c>
      <c r="B475" s="41">
        <f t="shared" si="355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70">
        <f t="shared" si="407"/>
        <v>3162.9750000000004</v>
      </c>
      <c r="T475" s="70" t="str">
        <f t="shared" si="367"/>
        <v>熊</v>
      </c>
      <c r="U475" s="70">
        <f t="shared" si="368"/>
        <v>3096.89</v>
      </c>
      <c r="V475" s="70">
        <f t="shared" si="369"/>
        <v>3041.63</v>
      </c>
      <c r="W475" s="40">
        <f t="shared" si="370"/>
        <v>1.80048261835512E-2</v>
      </c>
      <c r="X475" s="70">
        <f t="shared" si="371"/>
        <v>930</v>
      </c>
      <c r="Y475" s="70">
        <f t="shared" si="372"/>
        <v>1044</v>
      </c>
      <c r="Z475" s="71">
        <f t="shared" si="373"/>
        <v>1.7872447774999845E-2</v>
      </c>
      <c r="AA475" s="71">
        <f t="shared" si="374"/>
        <v>8.1543502250772254E-3</v>
      </c>
      <c r="AB475" s="71">
        <f t="shared" si="375"/>
        <v>-1.7743193807353505E-3</v>
      </c>
      <c r="AC475" s="71">
        <f t="shared" si="376"/>
        <v>1.6230506802815771E-2</v>
      </c>
      <c r="AD475" s="71">
        <f t="shared" si="377"/>
        <v>1.6093591891368293E-3</v>
      </c>
      <c r="AE475" s="71">
        <f t="shared" si="378"/>
        <v>-1.6395466994414236E-2</v>
      </c>
      <c r="AF475" s="71">
        <f t="shared" si="379"/>
        <v>-1.6496019159848536E-4</v>
      </c>
      <c r="AG475" s="71">
        <f t="shared" si="380"/>
        <v>7.989390033478861E-3</v>
      </c>
      <c r="AH475" s="71">
        <f t="shared" si="381"/>
        <v>-2.3289288649844269E-4</v>
      </c>
      <c r="AI475" s="71">
        <f t="shared" si="382"/>
        <v>-3.7295642447216157E-3</v>
      </c>
      <c r="AJ475" s="71">
        <f t="shared" si="383"/>
        <v>-5.5816874041897955E-3</v>
      </c>
      <c r="AK475" s="71">
        <f t="shared" si="384"/>
        <v>-1.1868687344718841E-2</v>
      </c>
      <c r="AL475" s="71">
        <f t="shared" si="385"/>
        <v>1.80048261835512E-2</v>
      </c>
      <c r="AM475" s="71">
        <f t="shared" si="386"/>
        <v>1.2500223722696692E-2</v>
      </c>
      <c r="AN475" s="71">
        <f t="shared" si="387"/>
        <v>5.5950280965582602E-4</v>
      </c>
      <c r="AO475" s="40">
        <f t="shared" si="388"/>
        <v>0.90988056460369093</v>
      </c>
      <c r="AP475" s="40">
        <f t="shared" si="389"/>
        <v>0.45548317046688708</v>
      </c>
      <c r="AQ475" s="71">
        <f t="shared" si="390"/>
        <v>1.4022886730044861E-3</v>
      </c>
      <c r="AR475" s="71">
        <f t="shared" si="403"/>
        <v>1.1144224343464706E-2</v>
      </c>
      <c r="AS475" s="71">
        <f t="shared" si="394"/>
        <v>-1.6496019159848536E-4</v>
      </c>
      <c r="AT475" s="28">
        <f t="shared" si="395"/>
        <v>0.24972855591747714</v>
      </c>
      <c r="AU475" s="28">
        <f t="shared" si="396"/>
        <v>0.90091027308192551</v>
      </c>
      <c r="AV475" s="40">
        <f t="shared" si="397"/>
        <v>0.90065146579804911</v>
      </c>
      <c r="AW475" s="71">
        <f t="shared" si="398"/>
        <v>-1.6496019159848536E-4</v>
      </c>
      <c r="AX475" s="28">
        <f t="shared" si="399"/>
        <v>0.61997828447340508</v>
      </c>
      <c r="AY475" s="71">
        <f t="shared" si="400"/>
        <v>4.5267796496953842E-3</v>
      </c>
      <c r="AZ475" s="71">
        <f t="shared" si="401"/>
        <v>1.1268531250836086E-2</v>
      </c>
      <c r="BA475" s="71">
        <f t="shared" si="391"/>
        <v>5.0714024166971572E-2</v>
      </c>
      <c r="BB475" s="71">
        <f t="shared" si="402"/>
        <v>-1.0780341931058701E-2</v>
      </c>
      <c r="BC475" s="71">
        <f t="shared" si="408"/>
        <v>-1.4942581704328956E-2</v>
      </c>
      <c r="BD475" s="39">
        <f t="shared" si="406"/>
        <v>1</v>
      </c>
      <c r="BE475" t="s">
        <v>764</v>
      </c>
    </row>
    <row r="476" spans="1:57">
      <c r="A476" s="68">
        <v>43209</v>
      </c>
      <c r="B476" s="41">
        <f t="shared" si="355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70">
        <f t="shared" si="407"/>
        <v>3152.4444444444453</v>
      </c>
      <c r="T476" s="70" t="str">
        <f t="shared" si="367"/>
        <v>熊</v>
      </c>
      <c r="U476" s="70">
        <f t="shared" si="368"/>
        <v>3127.38</v>
      </c>
      <c r="V476" s="70">
        <f t="shared" si="369"/>
        <v>3090.29</v>
      </c>
      <c r="W476" s="40">
        <f t="shared" si="370"/>
        <v>1.1930655679654059E-2</v>
      </c>
      <c r="X476" s="70">
        <f t="shared" si="371"/>
        <v>1315</v>
      </c>
      <c r="Y476" s="70">
        <f t="shared" si="372"/>
        <v>932</v>
      </c>
      <c r="Z476" s="71">
        <f t="shared" si="373"/>
        <v>1.1986672139147569E-2</v>
      </c>
      <c r="AA476" s="71">
        <f t="shared" si="374"/>
        <v>9.2795128286664026E-4</v>
      </c>
      <c r="AB476" s="71">
        <f t="shared" si="375"/>
        <v>-3.2026878687645504E-3</v>
      </c>
      <c r="AC476" s="71">
        <f t="shared" si="376"/>
        <v>8.7279678108895236E-3</v>
      </c>
      <c r="AD476" s="71">
        <f t="shared" si="377"/>
        <v>1.0643579299304349E-2</v>
      </c>
      <c r="AE476" s="71">
        <f t="shared" si="378"/>
        <v>-1.287076380349683E-3</v>
      </c>
      <c r="AF476" s="71">
        <f t="shared" si="379"/>
        <v>7.4408914305398813E-3</v>
      </c>
      <c r="AG476" s="71">
        <f t="shared" si="380"/>
        <v>8.3688427134064464E-3</v>
      </c>
      <c r="AH476" s="71">
        <f t="shared" si="381"/>
        <v>-1.2773686006967338E-3</v>
      </c>
      <c r="AI476" s="71">
        <f t="shared" si="382"/>
        <v>2.6916787271556572E-3</v>
      </c>
      <c r="AJ476" s="71">
        <f t="shared" si="383"/>
        <v>2.4466936667954151E-3</v>
      </c>
      <c r="AK476" s="71">
        <f t="shared" si="384"/>
        <v>8.7648450836011211E-3</v>
      </c>
      <c r="AL476" s="71">
        <f t="shared" si="385"/>
        <v>1.0148024178605915E-2</v>
      </c>
      <c r="AM476" s="71">
        <f t="shared" si="386"/>
        <v>6.2547715968478811E-3</v>
      </c>
      <c r="AN476" s="71">
        <f t="shared" si="387"/>
        <v>2.4984785036592967E-4</v>
      </c>
      <c r="AO476" s="40">
        <f t="shared" si="388"/>
        <v>0.12626903553299557</v>
      </c>
      <c r="AP476" s="40">
        <f t="shared" si="389"/>
        <v>3.5215736040613198E-2</v>
      </c>
      <c r="AQ476" s="71">
        <f t="shared" si="390"/>
        <v>9.3797375748633682E-4</v>
      </c>
      <c r="AR476" s="71">
        <f t="shared" si="403"/>
        <v>-1.5738015034271677E-3</v>
      </c>
      <c r="AS476" s="71">
        <f t="shared" si="394"/>
        <v>7.4408914305398813E-3</v>
      </c>
      <c r="AT476" s="28">
        <f t="shared" si="395"/>
        <v>0.99048223350254672</v>
      </c>
      <c r="AU476" s="28">
        <f t="shared" si="396"/>
        <v>0.48717948717948717</v>
      </c>
      <c r="AV476" s="40">
        <f t="shared" si="397"/>
        <v>0.7303855486654095</v>
      </c>
      <c r="AW476" s="71">
        <f t="shared" si="398"/>
        <v>7.4408914305398813E-3</v>
      </c>
      <c r="AX476" s="28">
        <f t="shared" si="399"/>
        <v>-0.13238069560528001</v>
      </c>
      <c r="AY476" s="71">
        <f t="shared" si="400"/>
        <v>1.0051921463950798E-2</v>
      </c>
      <c r="AZ476" s="71">
        <f t="shared" si="401"/>
        <v>3.0520837280834526E-3</v>
      </c>
      <c r="BA476" s="71">
        <f t="shared" si="391"/>
        <v>0.90065146579804911</v>
      </c>
      <c r="BB476" s="71">
        <f t="shared" si="402"/>
        <v>1.1144224343464706E-2</v>
      </c>
      <c r="BC476" s="71">
        <f t="shared" si="408"/>
        <v>-1.6496019159848536E-4</v>
      </c>
      <c r="BD476" s="39">
        <f t="shared" si="406"/>
        <v>0</v>
      </c>
    </row>
    <row r="477" spans="1:57">
      <c r="A477" s="68">
        <v>43210</v>
      </c>
      <c r="B477" s="41">
        <f t="shared" si="355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70">
        <f t="shared" si="407"/>
        <v>3144.3277777777785</v>
      </c>
      <c r="T477" s="70" t="str">
        <f t="shared" si="367"/>
        <v>熊</v>
      </c>
      <c r="U477" s="70">
        <f t="shared" si="368"/>
        <v>3110.91</v>
      </c>
      <c r="V477" s="70">
        <f t="shared" si="369"/>
        <v>3065.92</v>
      </c>
      <c r="W477" s="40">
        <f t="shared" si="370"/>
        <v>1.4567600412030679E-2</v>
      </c>
      <c r="X477" s="70">
        <f t="shared" si="371"/>
        <v>1014</v>
      </c>
      <c r="Y477" s="70">
        <f t="shared" si="372"/>
        <v>1346</v>
      </c>
      <c r="Z477" s="71">
        <f t="shared" si="373"/>
        <v>1.4487386731756256E-2</v>
      </c>
      <c r="AA477" s="71">
        <f t="shared" si="374"/>
        <v>-3.8310528887505377E-3</v>
      </c>
      <c r="AB477" s="71">
        <f t="shared" si="375"/>
        <v>-1.2736223402400444E-2</v>
      </c>
      <c r="AC477" s="71">
        <f t="shared" si="376"/>
        <v>1.8313770096302236E-3</v>
      </c>
      <c r="AD477" s="71">
        <f t="shared" si="377"/>
        <v>1.753435331664993E-3</v>
      </c>
      <c r="AE477" s="71">
        <f t="shared" si="378"/>
        <v>-1.2814165080365566E-2</v>
      </c>
      <c r="AF477" s="71">
        <f t="shared" si="379"/>
        <v>-1.0982788070735359E-2</v>
      </c>
      <c r="AG477" s="71">
        <f t="shared" si="380"/>
        <v>-1.4813840959485923E-2</v>
      </c>
      <c r="AH477" s="71">
        <f t="shared" si="381"/>
        <v>2.5757761277827863E-4</v>
      </c>
      <c r="AI477" s="71">
        <f t="shared" si="382"/>
        <v>-1.8049033797607882E-3</v>
      </c>
      <c r="AJ477" s="71">
        <f t="shared" si="383"/>
        <v>-1.416959722070538E-4</v>
      </c>
      <c r="AK477" s="71">
        <f t="shared" si="384"/>
        <v>-8.2290088272778655E-3</v>
      </c>
      <c r="AL477" s="71">
        <f t="shared" si="385"/>
        <v>1.0060369019935187E-2</v>
      </c>
      <c r="AM477" s="71">
        <f t="shared" si="386"/>
        <v>4.4812550889765362E-3</v>
      </c>
      <c r="AN477" s="71">
        <f t="shared" si="387"/>
        <v>-1.0390116411122847E-4</v>
      </c>
      <c r="AO477" s="40">
        <f t="shared" si="388"/>
        <v>0.82498394348105841</v>
      </c>
      <c r="AP477" s="40">
        <f t="shared" si="389"/>
        <v>1.2077713551702081</v>
      </c>
      <c r="AQ477" s="71">
        <f t="shared" si="390"/>
        <v>-2.1941845058537392E-3</v>
      </c>
      <c r="AR477" s="71">
        <f t="shared" si="403"/>
        <v>-2.6498780793462982E-3</v>
      </c>
      <c r="AS477" s="71">
        <f t="shared" si="394"/>
        <v>-1.0982788070735359E-2</v>
      </c>
      <c r="AT477" s="28">
        <f t="shared" si="395"/>
        <v>7.7071290944199563E-3</v>
      </c>
      <c r="AU477" s="28">
        <f t="shared" si="396"/>
        <v>0.40813362381989093</v>
      </c>
      <c r="AV477" s="40">
        <f t="shared" si="397"/>
        <v>0.12491664814403018</v>
      </c>
      <c r="AW477" s="71">
        <f t="shared" si="398"/>
        <v>-1.0982788070735359E-2</v>
      </c>
      <c r="AX477" s="28">
        <f t="shared" si="399"/>
        <v>-0.18115136697044076</v>
      </c>
      <c r="AY477" s="71">
        <f t="shared" si="400"/>
        <v>7.7924860992324767E-5</v>
      </c>
      <c r="AZ477" s="71">
        <f t="shared" si="401"/>
        <v>1.8313770096302236E-3</v>
      </c>
      <c r="BA477" s="71">
        <f t="shared" si="391"/>
        <v>0.7303855486654095</v>
      </c>
      <c r="BB477" s="71">
        <f t="shared" si="402"/>
        <v>-1.5738015034271677E-3</v>
      </c>
      <c r="BC477" s="71">
        <f t="shared" si="408"/>
        <v>7.4408914305398813E-3</v>
      </c>
      <c r="BD477" s="39">
        <f t="shared" si="406"/>
        <v>1</v>
      </c>
    </row>
    <row r="478" spans="1:57">
      <c r="A478" s="68">
        <v>43213</v>
      </c>
      <c r="B478" s="41">
        <f t="shared" si="355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70">
        <f t="shared" si="407"/>
        <v>3139.8155555555559</v>
      </c>
      <c r="T478" s="70" t="str">
        <f t="shared" si="367"/>
        <v>熊</v>
      </c>
      <c r="U478" s="70">
        <f t="shared" si="368"/>
        <v>3085.06</v>
      </c>
      <c r="V478" s="70">
        <f t="shared" si="369"/>
        <v>3045.97</v>
      </c>
      <c r="W478" s="40">
        <f t="shared" si="370"/>
        <v>1.2751700672541595E-2</v>
      </c>
      <c r="X478" s="70">
        <f t="shared" si="371"/>
        <v>946</v>
      </c>
      <c r="Y478" s="70">
        <f t="shared" si="372"/>
        <v>1424</v>
      </c>
      <c r="Z478" s="71">
        <f t="shared" si="373"/>
        <v>1.2760165043219435E-2</v>
      </c>
      <c r="AA478" s="71">
        <f t="shared" si="374"/>
        <v>-2.6405969397152373E-3</v>
      </c>
      <c r="AB478" s="71">
        <f t="shared" si="375"/>
        <v>-5.5419631626283765E-3</v>
      </c>
      <c r="AC478" s="71">
        <f t="shared" si="376"/>
        <v>7.2097375099131316E-3</v>
      </c>
      <c r="AD478" s="71">
        <f t="shared" si="377"/>
        <v>7.0326385644517032E-3</v>
      </c>
      <c r="AE478" s="71">
        <f t="shared" si="378"/>
        <v>-5.719062108089863E-3</v>
      </c>
      <c r="AF478" s="71">
        <f t="shared" si="379"/>
        <v>1.4906754018232504E-3</v>
      </c>
      <c r="AG478" s="71">
        <f t="shared" si="380"/>
        <v>-1.1499215378918965E-3</v>
      </c>
      <c r="AH478" s="71">
        <f t="shared" si="381"/>
        <v>2.1032627879948368E-3</v>
      </c>
      <c r="AI478" s="71">
        <f t="shared" si="382"/>
        <v>-1.1268195651932013E-3</v>
      </c>
      <c r="AJ478" s="71">
        <f t="shared" si="383"/>
        <v>4.5921090046743057E-3</v>
      </c>
      <c r="AK478" s="71">
        <f t="shared" si="384"/>
        <v>1.5786764578929115E-3</v>
      </c>
      <c r="AL478" s="71">
        <f t="shared" si="385"/>
        <v>9.9093600420128141E-3</v>
      </c>
      <c r="AM478" s="71">
        <f t="shared" si="386"/>
        <v>7.4672002647853571E-3</v>
      </c>
      <c r="AN478" s="71">
        <f t="shared" si="387"/>
        <v>-3.5851347281174222E-5</v>
      </c>
      <c r="AO478" s="40">
        <f t="shared" si="388"/>
        <v>0.2892833662064484</v>
      </c>
      <c r="AP478" s="40">
        <f t="shared" si="389"/>
        <v>0.55555555555555725</v>
      </c>
      <c r="AQ478" s="71">
        <f t="shared" si="390"/>
        <v>-1.0174101920792094E-3</v>
      </c>
      <c r="AR478" s="71">
        <f t="shared" si="403"/>
        <v>-5.214970878821635E-5</v>
      </c>
      <c r="AS478" s="71">
        <f t="shared" si="394"/>
        <v>1.4906754018232504E-3</v>
      </c>
      <c r="AT478" s="28">
        <f t="shared" si="395"/>
        <v>0.44838921761999656</v>
      </c>
      <c r="AU478" s="28">
        <f t="shared" si="396"/>
        <v>0.96539640823478101</v>
      </c>
      <c r="AV478" s="40">
        <f t="shared" si="397"/>
        <v>0.56382706574572361</v>
      </c>
      <c r="AW478" s="71">
        <f t="shared" si="398"/>
        <v>1.4906754018232504E-3</v>
      </c>
      <c r="AX478" s="28">
        <f t="shared" si="399"/>
        <v>-4.093118444611253E-3</v>
      </c>
      <c r="AY478" s="71">
        <f t="shared" si="400"/>
        <v>4.4553979354538973E-3</v>
      </c>
      <c r="AZ478" s="71">
        <f t="shared" si="401"/>
        <v>7.2097375099131316E-3</v>
      </c>
      <c r="BA478" s="71">
        <f t="shared" si="391"/>
        <v>0.12491664814403018</v>
      </c>
      <c r="BB478" s="71">
        <f t="shared" si="402"/>
        <v>-2.6498780793462982E-3</v>
      </c>
      <c r="BC478" s="71">
        <f t="shared" si="408"/>
        <v>-1.0982788070735359E-2</v>
      </c>
      <c r="BD478" s="39">
        <f t="shared" si="406"/>
        <v>1</v>
      </c>
    </row>
    <row r="479" spans="1:57">
      <c r="A479" s="68">
        <v>43214</v>
      </c>
      <c r="B479" s="41">
        <f t="shared" si="355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70">
        <f t="shared" si="407"/>
        <v>3136.1650000000004</v>
      </c>
      <c r="T479" s="70" t="str">
        <f t="shared" si="367"/>
        <v>熊</v>
      </c>
      <c r="U479" s="70">
        <f t="shared" si="368"/>
        <v>3135.94</v>
      </c>
      <c r="V479" s="70">
        <f t="shared" si="369"/>
        <v>3069.75</v>
      </c>
      <c r="W479" s="40">
        <f t="shared" si="370"/>
        <v>2.1332844593583564E-2</v>
      </c>
      <c r="X479" s="70">
        <f t="shared" si="371"/>
        <v>1121</v>
      </c>
      <c r="Y479" s="70">
        <f t="shared" si="372"/>
        <v>930</v>
      </c>
      <c r="Z479" s="71">
        <f t="shared" si="373"/>
        <v>2.1562016450851065E-2</v>
      </c>
      <c r="AA479" s="71">
        <f t="shared" si="374"/>
        <v>5.6698210637519874E-4</v>
      </c>
      <c r="AB479" s="71">
        <f t="shared" si="375"/>
        <v>-2.237876580219639E-3</v>
      </c>
      <c r="AC479" s="71">
        <f t="shared" si="376"/>
        <v>1.9094968013363967E-2</v>
      </c>
      <c r="AD479" s="71">
        <f t="shared" si="377"/>
        <v>2.1332844593583564E-2</v>
      </c>
      <c r="AE479" s="71">
        <f t="shared" si="378"/>
        <v>0</v>
      </c>
      <c r="AF479" s="71">
        <f t="shared" si="379"/>
        <v>1.9094968013363967E-2</v>
      </c>
      <c r="AG479" s="71">
        <f t="shared" si="380"/>
        <v>1.9661950119739341E-2</v>
      </c>
      <c r="AH479" s="71">
        <f t="shared" si="381"/>
        <v>3.132152962396426E-3</v>
      </c>
      <c r="AI479" s="71">
        <f t="shared" si="382"/>
        <v>6.7367650587058401E-3</v>
      </c>
      <c r="AJ479" s="71">
        <f t="shared" si="383"/>
        <v>5.8206361085692375E-3</v>
      </c>
      <c r="AK479" s="71">
        <f t="shared" si="384"/>
        <v>1.9922384620081959E-2</v>
      </c>
      <c r="AL479" s="71">
        <f t="shared" si="385"/>
        <v>2.1332844593583564E-2</v>
      </c>
      <c r="AM479" s="71">
        <f t="shared" si="386"/>
        <v>5.9607116231681521E-3</v>
      </c>
      <c r="AN479" s="71">
        <f t="shared" si="387"/>
        <v>3.3843649051501653E-4</v>
      </c>
      <c r="AO479" s="40">
        <f t="shared" si="388"/>
        <v>0</v>
      </c>
      <c r="AP479" s="40">
        <f t="shared" si="389"/>
        <v>-2.628795890617586E-2</v>
      </c>
      <c r="AQ479" s="71">
        <f t="shared" si="390"/>
        <v>-1.8980006400768983E-3</v>
      </c>
      <c r="AR479" s="71">
        <f t="shared" si="403"/>
        <v>-1.1658530972329828E-3</v>
      </c>
      <c r="AS479" s="71">
        <f t="shared" si="394"/>
        <v>1.9094968013363967E-2</v>
      </c>
      <c r="AT479" s="28">
        <f t="shared" si="395"/>
        <v>0.93322254116935988</v>
      </c>
      <c r="AU479" s="28">
        <f t="shared" si="396"/>
        <v>0.68545356951153558</v>
      </c>
      <c r="AV479" s="40">
        <f t="shared" si="397"/>
        <v>0.89409276325728637</v>
      </c>
      <c r="AW479" s="71">
        <f t="shared" si="398"/>
        <v>1.9094968013363967E-2</v>
      </c>
      <c r="AX479" s="28">
        <f t="shared" si="399"/>
        <v>-5.5144281613538119E-2</v>
      </c>
      <c r="AY479" s="71">
        <f t="shared" si="400"/>
        <v>1.9922384620081959E-2</v>
      </c>
      <c r="AZ479" s="71">
        <f t="shared" si="401"/>
        <v>4.0896184997048076E-3</v>
      </c>
      <c r="BA479" s="71">
        <f t="shared" si="391"/>
        <v>0.56382706574572361</v>
      </c>
      <c r="BB479" s="71">
        <f t="shared" si="402"/>
        <v>-5.214970878821635E-5</v>
      </c>
      <c r="BC479" s="71">
        <f t="shared" si="408"/>
        <v>1.4906754018232504E-3</v>
      </c>
      <c r="BD479" s="39">
        <f t="shared" si="406"/>
        <v>1</v>
      </c>
    </row>
    <row r="480" spans="1:57">
      <c r="A480" s="68">
        <v>43215</v>
      </c>
      <c r="B480" s="41">
        <f t="shared" si="355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70">
        <f t="shared" si="407"/>
        <v>3134.0694444444448</v>
      </c>
      <c r="T480" s="70" t="str">
        <f t="shared" si="367"/>
        <v>熊</v>
      </c>
      <c r="U480" s="70">
        <f t="shared" si="368"/>
        <v>3122.72</v>
      </c>
      <c r="V480" s="70">
        <f t="shared" si="369"/>
        <v>3107</v>
      </c>
      <c r="W480" s="40">
        <f t="shared" si="370"/>
        <v>5.0467864898442105E-3</v>
      </c>
      <c r="X480" s="70">
        <f t="shared" si="371"/>
        <v>1036</v>
      </c>
      <c r="Y480" s="70">
        <f t="shared" si="372"/>
        <v>1006</v>
      </c>
      <c r="Z480" s="71">
        <f t="shared" si="373"/>
        <v>5.0507646832026083E-3</v>
      </c>
      <c r="AA480" s="71">
        <f t="shared" si="374"/>
        <v>-5.2969603112110828E-3</v>
      </c>
      <c r="AB480" s="71">
        <f t="shared" si="375"/>
        <v>-1.5222678637343491E-3</v>
      </c>
      <c r="AC480" s="71">
        <f t="shared" si="376"/>
        <v>3.5245186261099238E-3</v>
      </c>
      <c r="AD480" s="71">
        <f t="shared" si="377"/>
        <v>3.3102841401164988E-3</v>
      </c>
      <c r="AE480" s="71">
        <f t="shared" si="378"/>
        <v>-1.7365023497276624E-3</v>
      </c>
      <c r="AF480" s="71">
        <f t="shared" si="379"/>
        <v>1.7880162763822063E-3</v>
      </c>
      <c r="AG480" s="71">
        <f t="shared" si="380"/>
        <v>-3.5089440348289366E-3</v>
      </c>
      <c r="AH480" s="71">
        <f t="shared" si="381"/>
        <v>1.1110648418458959E-3</v>
      </c>
      <c r="AI480" s="71">
        <f t="shared" si="382"/>
        <v>-2.8917009790489421E-5</v>
      </c>
      <c r="AJ480" s="71">
        <f t="shared" si="383"/>
        <v>2.1760140045687876E-3</v>
      </c>
      <c r="AK480" s="71">
        <f t="shared" si="384"/>
        <v>2.2144849141541596E-3</v>
      </c>
      <c r="AL480" s="71">
        <f t="shared" si="385"/>
        <v>5.0467864898442105E-3</v>
      </c>
      <c r="AM480" s="71">
        <f t="shared" si="386"/>
        <v>3.6706002080910301E-3</v>
      </c>
      <c r="AN480" s="71">
        <f t="shared" si="387"/>
        <v>2.0194799747422443E-4</v>
      </c>
      <c r="AO480" s="40">
        <f t="shared" si="388"/>
        <v>0.34351145038168956</v>
      </c>
      <c r="AP480" s="40">
        <f t="shared" si="389"/>
        <v>1.3950381679389385</v>
      </c>
      <c r="AQ480" s="71">
        <f t="shared" si="390"/>
        <v>-5.8672371004860979E-4</v>
      </c>
      <c r="AR480" s="71">
        <f t="shared" si="403"/>
        <v>-6.2841663524630859E-4</v>
      </c>
      <c r="AS480" s="71">
        <f t="shared" si="394"/>
        <v>1.7880162763822063E-3</v>
      </c>
      <c r="AT480" s="28">
        <f t="shared" si="395"/>
        <v>0.78244274809162462</v>
      </c>
      <c r="AU480" s="28">
        <f t="shared" si="396"/>
        <v>0.61451048951046428</v>
      </c>
      <c r="AV480" s="40">
        <f t="shared" si="397"/>
        <v>0.69783715012722258</v>
      </c>
      <c r="AW480" s="71">
        <f t="shared" si="398"/>
        <v>1.7880162763822063E-3</v>
      </c>
      <c r="AX480" s="28">
        <f t="shared" si="399"/>
        <v>-0.12468193384224309</v>
      </c>
      <c r="AY480" s="71">
        <f t="shared" si="400"/>
        <v>3.9509872638818751E-3</v>
      </c>
      <c r="AZ480" s="71">
        <f t="shared" si="401"/>
        <v>2.257217710590992E-3</v>
      </c>
      <c r="BA480" s="71">
        <f t="shared" si="391"/>
        <v>0.89409276325728637</v>
      </c>
      <c r="BB480" s="71">
        <f t="shared" si="402"/>
        <v>-1.1658530972329828E-3</v>
      </c>
      <c r="BC480" s="71">
        <f t="shared" si="408"/>
        <v>1.9094968013363967E-2</v>
      </c>
      <c r="BD480" s="39">
        <f t="shared" si="406"/>
        <v>1</v>
      </c>
    </row>
    <row r="481" spans="1:56">
      <c r="A481" s="68">
        <v>43216</v>
      </c>
      <c r="B481" s="41">
        <f t="shared" si="355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70">
        <f t="shared" si="407"/>
        <v>3133.829444444445</v>
      </c>
      <c r="T481" s="70" t="str">
        <f t="shared" si="367"/>
        <v>熊</v>
      </c>
      <c r="U481" s="70">
        <f t="shared" si="368"/>
        <v>3121.84</v>
      </c>
      <c r="V481" s="70">
        <f t="shared" si="369"/>
        <v>3067.99</v>
      </c>
      <c r="W481" s="40">
        <f t="shared" si="370"/>
        <v>1.7399947533438313E-2</v>
      </c>
      <c r="X481" s="70">
        <f t="shared" si="371"/>
        <v>933</v>
      </c>
      <c r="Y481" s="70">
        <f t="shared" si="372"/>
        <v>1436</v>
      </c>
      <c r="Z481" s="71">
        <f t="shared" si="373"/>
        <v>1.7262381791953954E-2</v>
      </c>
      <c r="AA481" s="71">
        <f t="shared" si="374"/>
        <v>4.9058353168380826E-4</v>
      </c>
      <c r="AB481" s="71">
        <f t="shared" si="375"/>
        <v>-1.5107914272272161E-2</v>
      </c>
      <c r="AC481" s="71">
        <f t="shared" si="376"/>
        <v>2.2920332611662164E-3</v>
      </c>
      <c r="AD481" s="71">
        <f t="shared" si="377"/>
        <v>7.4983901202012272E-4</v>
      </c>
      <c r="AE481" s="71">
        <f t="shared" si="378"/>
        <v>-1.6650108521418336E-2</v>
      </c>
      <c r="AF481" s="71">
        <f t="shared" si="379"/>
        <v>-1.4358075260252132E-2</v>
      </c>
      <c r="AG481" s="71">
        <f t="shared" si="380"/>
        <v>-1.3867491728568338E-2</v>
      </c>
      <c r="AH481" s="71">
        <f t="shared" si="381"/>
        <v>-1.4564215032278048E-3</v>
      </c>
      <c r="AI481" s="71">
        <f t="shared" si="382"/>
        <v>-2.8185219181369415E-3</v>
      </c>
      <c r="AJ481" s="71">
        <f t="shared" si="383"/>
        <v>-3.5646082157538826E-3</v>
      </c>
      <c r="AK481" s="71">
        <f t="shared" si="384"/>
        <v>-9.7573377769369033E-3</v>
      </c>
      <c r="AL481" s="71">
        <f t="shared" si="385"/>
        <v>1.2658906941976283E-2</v>
      </c>
      <c r="AM481" s="71">
        <f t="shared" si="386"/>
        <v>7.0351918385810333E-3</v>
      </c>
      <c r="AN481" s="71">
        <f t="shared" si="387"/>
        <v>1.4242109409955603E-4</v>
      </c>
      <c r="AO481" s="40">
        <f t="shared" si="388"/>
        <v>0.94041252864781899</v>
      </c>
      <c r="AP481" s="40">
        <f t="shared" si="389"/>
        <v>0.90145148968677491</v>
      </c>
      <c r="AQ481" s="71">
        <f t="shared" si="390"/>
        <v>-9.7145547850053247E-4</v>
      </c>
      <c r="AR481" s="71">
        <f t="shared" si="403"/>
        <v>-4.7431585774147748E-3</v>
      </c>
      <c r="AS481" s="71">
        <f t="shared" ref="AS481:AS512" si="409">LN(N481/C481)</f>
        <v>-1.4358075260252132E-2</v>
      </c>
      <c r="AT481" s="28">
        <f t="shared" ref="AT481:AT512" si="410">+(G481-I481)/(H481-I481)</f>
        <v>0.1690858161446365</v>
      </c>
      <c r="AU481" s="28">
        <f t="shared" ref="AU481:AU512" si="411">+(N481-P481)/(O481-P481)</f>
        <v>0.32502308402586877</v>
      </c>
      <c r="AV481" s="40">
        <f t="shared" ref="AV481:AV512" si="412">+(N481-V481)/(U481-V481)</f>
        <v>0.13073351903436156</v>
      </c>
      <c r="AW481" s="71">
        <f t="shared" ref="AW481:AW512" si="413">LN(N481/C481)</f>
        <v>-1.4358075260252132E-2</v>
      </c>
      <c r="AX481" s="28">
        <f t="shared" ref="AX481:AX512" si="414">(N481-L481)/(U481-V481)</f>
        <v>-0.27149489322190884</v>
      </c>
      <c r="AY481" s="71">
        <f t="shared" ref="AY481:AY512" si="415">LN(G481/I481)</f>
        <v>2.151730153019546E-3</v>
      </c>
      <c r="AZ481" s="71">
        <f t="shared" ref="AZ481:AZ512" si="416">LN(N481/P481)</f>
        <v>2.2920332611662164E-3</v>
      </c>
      <c r="BA481" s="71">
        <f t="shared" si="391"/>
        <v>0.69783715012722258</v>
      </c>
      <c r="BB481" s="71">
        <f t="shared" ref="BB481:BB512" si="417">AR480</f>
        <v>-6.2841663524630859E-4</v>
      </c>
      <c r="BC481" s="71">
        <f t="shared" si="408"/>
        <v>1.7880162763822063E-3</v>
      </c>
      <c r="BD481" s="39">
        <f t="shared" si="406"/>
        <v>1</v>
      </c>
    </row>
    <row r="482" spans="1:56">
      <c r="A482" s="68">
        <v>43217</v>
      </c>
      <c r="B482" s="41">
        <f t="shared" si="355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70">
        <f t="shared" si="407"/>
        <v>3129.079444444445</v>
      </c>
      <c r="T482" s="70" t="str">
        <f t="shared" si="367"/>
        <v>熊</v>
      </c>
      <c r="U482" s="70">
        <f t="shared" si="368"/>
        <v>3088.03</v>
      </c>
      <c r="V482" s="70">
        <f t="shared" si="369"/>
        <v>3049.91</v>
      </c>
      <c r="W482" s="40">
        <f t="shared" si="370"/>
        <v>1.2421265154022417E-2</v>
      </c>
      <c r="X482" s="70">
        <f t="shared" si="371"/>
        <v>930</v>
      </c>
      <c r="Y482" s="70">
        <f t="shared" si="372"/>
        <v>1302</v>
      </c>
      <c r="Z482" s="71">
        <f t="shared" si="373"/>
        <v>1.2366946642400053E-2</v>
      </c>
      <c r="AA482" s="71">
        <f t="shared" si="374"/>
        <v>2.3971012413754604E-3</v>
      </c>
      <c r="AB482" s="71">
        <f t="shared" si="375"/>
        <v>-1.8799861620962858E-3</v>
      </c>
      <c r="AC482" s="71">
        <f t="shared" si="376"/>
        <v>1.05412789919261E-2</v>
      </c>
      <c r="AD482" s="71">
        <f t="shared" si="377"/>
        <v>1.8215885914186374E-3</v>
      </c>
      <c r="AE482" s="71">
        <f t="shared" si="378"/>
        <v>-1.0599676562603808E-2</v>
      </c>
      <c r="AF482" s="71">
        <f t="shared" si="379"/>
        <v>-5.8397570677596999E-5</v>
      </c>
      <c r="AG482" s="71">
        <f t="shared" si="380"/>
        <v>2.338703670697741E-3</v>
      </c>
      <c r="AH482" s="71">
        <f t="shared" si="381"/>
        <v>8.1102079988375702E-5</v>
      </c>
      <c r="AI482" s="71">
        <f t="shared" si="382"/>
        <v>-4.7376756422107784E-4</v>
      </c>
      <c r="AJ482" s="71">
        <f t="shared" si="383"/>
        <v>-2.7613916759499173E-3</v>
      </c>
      <c r="AK482" s="71">
        <f t="shared" si="384"/>
        <v>-9.8098013447569018E-3</v>
      </c>
      <c r="AL482" s="71">
        <f t="shared" si="385"/>
        <v>1.1768999655570598E-2</v>
      </c>
      <c r="AM482" s="71">
        <f t="shared" si="386"/>
        <v>1.0774848815766791E-2</v>
      </c>
      <c r="AN482" s="71">
        <f t="shared" si="387"/>
        <v>-1.5399309027404136E-4</v>
      </c>
      <c r="AO482" s="40">
        <f t="shared" si="388"/>
        <v>0.8444505950733372</v>
      </c>
      <c r="AP482" s="40">
        <f t="shared" si="389"/>
        <v>0.64018820924439634</v>
      </c>
      <c r="AQ482" s="71">
        <f t="shared" si="390"/>
        <v>2.0294938143243786E-3</v>
      </c>
      <c r="AR482" s="71">
        <f t="shared" si="403"/>
        <v>9.9053968643533948E-3</v>
      </c>
      <c r="AS482" s="71">
        <f t="shared" si="409"/>
        <v>-5.8397570677596999E-5</v>
      </c>
      <c r="AT482" s="28">
        <f t="shared" si="410"/>
        <v>1.1624688624413826E-2</v>
      </c>
      <c r="AU482" s="28">
        <f t="shared" si="411"/>
        <v>0.97820823244552657</v>
      </c>
      <c r="AV482" s="40">
        <f t="shared" si="412"/>
        <v>0.84784889821615605</v>
      </c>
      <c r="AW482" s="71">
        <f t="shared" si="413"/>
        <v>-5.8397570677596999E-5</v>
      </c>
      <c r="AX482" s="28">
        <f t="shared" si="414"/>
        <v>0.79695697796431886</v>
      </c>
      <c r="AY482" s="71">
        <f t="shared" si="415"/>
        <v>1.3760971939513192E-4</v>
      </c>
      <c r="AZ482" s="71">
        <f t="shared" si="416"/>
        <v>1.05412789919261E-2</v>
      </c>
      <c r="BA482" s="71">
        <f t="shared" si="391"/>
        <v>0.13073351903436156</v>
      </c>
      <c r="BB482" s="71">
        <f t="shared" si="417"/>
        <v>-4.7431585774147748E-3</v>
      </c>
      <c r="BC482" s="71">
        <f t="shared" si="408"/>
        <v>-1.4358075260252132E-2</v>
      </c>
      <c r="BD482" s="39">
        <f t="shared" si="406"/>
        <v>1</v>
      </c>
    </row>
    <row r="483" spans="1:56">
      <c r="A483" s="68">
        <v>43222</v>
      </c>
      <c r="B483" s="41">
        <f t="shared" si="355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70">
        <f t="shared" si="407"/>
        <v>3124.2644444444445</v>
      </c>
      <c r="T483" s="70" t="str">
        <f t="shared" si="367"/>
        <v>熊</v>
      </c>
      <c r="U483" s="70">
        <f t="shared" si="368"/>
        <v>3097.46</v>
      </c>
      <c r="V483" s="70">
        <f t="shared" si="369"/>
        <v>3064.76</v>
      </c>
      <c r="W483" s="40">
        <f t="shared" si="370"/>
        <v>1.0613157901219823E-2</v>
      </c>
      <c r="X483" s="70">
        <f t="shared" si="371"/>
        <v>947</v>
      </c>
      <c r="Y483" s="70">
        <f t="shared" si="372"/>
        <v>1415</v>
      </c>
      <c r="Z483" s="71">
        <f t="shared" si="373"/>
        <v>1.0591401854628903E-2</v>
      </c>
      <c r="AA483" s="71">
        <f t="shared" si="374"/>
        <v>1.6791907525114593E-3</v>
      </c>
      <c r="AB483" s="71">
        <f t="shared" si="375"/>
        <v>-5.2697802996804757E-3</v>
      </c>
      <c r="AC483" s="71">
        <f t="shared" si="376"/>
        <v>5.3433776015393911E-3</v>
      </c>
      <c r="AD483" s="71">
        <f t="shared" si="377"/>
        <v>3.2498690660852734E-3</v>
      </c>
      <c r="AE483" s="71">
        <f t="shared" si="378"/>
        <v>-7.363288835134432E-3</v>
      </c>
      <c r="AF483" s="71">
        <f t="shared" si="379"/>
        <v>-2.0199112335951459E-3</v>
      </c>
      <c r="AG483" s="71">
        <f t="shared" si="380"/>
        <v>-3.4072048108373283E-4</v>
      </c>
      <c r="AH483" s="71">
        <f t="shared" si="381"/>
        <v>1.9433576037739943E-5</v>
      </c>
      <c r="AI483" s="71">
        <f t="shared" si="382"/>
        <v>-2.3737343938758392E-3</v>
      </c>
      <c r="AJ483" s="71">
        <f t="shared" si="383"/>
        <v>7.7381216415122161E-4</v>
      </c>
      <c r="AK483" s="71">
        <f t="shared" si="384"/>
        <v>-5.5084210697649199E-3</v>
      </c>
      <c r="AL483" s="71">
        <f t="shared" si="385"/>
        <v>9.106833991569965E-3</v>
      </c>
      <c r="AM483" s="71">
        <f t="shared" si="386"/>
        <v>5.6419199383576455E-3</v>
      </c>
      <c r="AN483" s="71">
        <f t="shared" si="387"/>
        <v>-1.6611322771763339E-4</v>
      </c>
      <c r="AO483" s="40">
        <f t="shared" si="388"/>
        <v>0.64209401709400971</v>
      </c>
      <c r="AP483" s="40">
        <f t="shared" si="389"/>
        <v>0.45762108262108059</v>
      </c>
      <c r="AQ483" s="71">
        <f t="shared" si="390"/>
        <v>-1.4333554876454753E-4</v>
      </c>
      <c r="AR483" s="71">
        <f t="shared" si="403"/>
        <v>3.6546230638873729E-3</v>
      </c>
      <c r="AS483" s="71">
        <f t="shared" si="409"/>
        <v>-2.0199112335951459E-3</v>
      </c>
      <c r="AT483" s="28">
        <f t="shared" si="410"/>
        <v>3.8105413105402837E-2</v>
      </c>
      <c r="AU483" s="28">
        <f t="shared" si="411"/>
        <v>0.94694348327565803</v>
      </c>
      <c r="AV483" s="40">
        <f t="shared" si="412"/>
        <v>0.50214067278286578</v>
      </c>
      <c r="AW483" s="71">
        <f t="shared" si="413"/>
        <v>-2.0199112335951459E-3</v>
      </c>
      <c r="AX483" s="28">
        <f t="shared" si="414"/>
        <v>0.34373088685014813</v>
      </c>
      <c r="AY483" s="71">
        <f t="shared" si="415"/>
        <v>3.4854385571986485E-4</v>
      </c>
      <c r="AZ483" s="71">
        <f t="shared" si="416"/>
        <v>5.3433776015393911E-3</v>
      </c>
      <c r="BA483" s="71">
        <f t="shared" si="391"/>
        <v>0.84784889821615605</v>
      </c>
      <c r="BB483" s="71">
        <f t="shared" si="417"/>
        <v>9.9053968643533948E-3</v>
      </c>
      <c r="BC483" s="71">
        <f t="shared" si="408"/>
        <v>-5.8397570677596999E-5</v>
      </c>
      <c r="BD483" s="39">
        <f t="shared" si="406"/>
        <v>0</v>
      </c>
    </row>
    <row r="484" spans="1:56">
      <c r="A484" s="68">
        <v>43223</v>
      </c>
      <c r="B484" s="41">
        <f t="shared" si="355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70">
        <f t="shared" si="407"/>
        <v>3119.7088888888889</v>
      </c>
      <c r="T484" s="70" t="str">
        <f t="shared" si="367"/>
        <v>熊</v>
      </c>
      <c r="U484" s="70">
        <f t="shared" si="368"/>
        <v>3105.15</v>
      </c>
      <c r="V484" s="70">
        <f t="shared" si="369"/>
        <v>3056.38</v>
      </c>
      <c r="W484" s="40">
        <f t="shared" si="370"/>
        <v>1.5830814273589948E-2</v>
      </c>
      <c r="X484" s="70">
        <f t="shared" si="371"/>
        <v>1407</v>
      </c>
      <c r="Y484" s="70">
        <f t="shared" si="372"/>
        <v>1038</v>
      </c>
      <c r="Z484" s="71">
        <f t="shared" si="373"/>
        <v>1.5862638720840972E-2</v>
      </c>
      <c r="AA484" s="71">
        <f t="shared" si="374"/>
        <v>-2.1638489850525932E-3</v>
      </c>
      <c r="AB484" s="71">
        <f t="shared" si="375"/>
        <v>-1.382531025029851E-3</v>
      </c>
      <c r="AC484" s="71">
        <f t="shared" si="376"/>
        <v>1.4448283248560232E-2</v>
      </c>
      <c r="AD484" s="71">
        <f t="shared" si="377"/>
        <v>9.9132318843219418E-3</v>
      </c>
      <c r="AE484" s="71">
        <f t="shared" si="378"/>
        <v>-5.9175823892680425E-3</v>
      </c>
      <c r="AF484" s="71">
        <f t="shared" si="379"/>
        <v>8.5307008592921899E-3</v>
      </c>
      <c r="AG484" s="71">
        <f t="shared" si="380"/>
        <v>6.3668518742396154E-3</v>
      </c>
      <c r="AH484" s="71">
        <f t="shared" si="381"/>
        <v>-1.7090432055335636E-3</v>
      </c>
      <c r="AI484" s="71">
        <f t="shared" si="382"/>
        <v>4.3249431196227259E-4</v>
      </c>
      <c r="AJ484" s="71">
        <f t="shared" si="383"/>
        <v>1.2546930736353468E-3</v>
      </c>
      <c r="AK484" s="71">
        <f t="shared" si="384"/>
        <v>5.8528592887618772E-4</v>
      </c>
      <c r="AL484" s="71">
        <f t="shared" si="385"/>
        <v>7.961340299702073E-3</v>
      </c>
      <c r="AM484" s="71">
        <f t="shared" si="386"/>
        <v>1.0567206265978315E-2</v>
      </c>
      <c r="AN484" s="71">
        <f t="shared" si="387"/>
        <v>-1.2353184048898355E-4</v>
      </c>
      <c r="AO484" s="40">
        <f t="shared" si="388"/>
        <v>0.74252967662709757</v>
      </c>
      <c r="AP484" s="40">
        <f t="shared" si="389"/>
        <v>1.015145313139578</v>
      </c>
      <c r="AQ484" s="71">
        <f t="shared" si="390"/>
        <v>-1.0799277628130747E-3</v>
      </c>
      <c r="AR484" s="71">
        <f t="shared" si="403"/>
        <v>8.0689467709050399E-3</v>
      </c>
      <c r="AS484" s="71">
        <f t="shared" si="409"/>
        <v>8.5307008592921899E-3</v>
      </c>
      <c r="AT484" s="28">
        <f t="shared" si="410"/>
        <v>0.81620957838723651</v>
      </c>
      <c r="AU484" s="28">
        <f t="shared" si="411"/>
        <v>0.86856617647058887</v>
      </c>
      <c r="AV484" s="40">
        <f t="shared" si="412"/>
        <v>0.91203608775886891</v>
      </c>
      <c r="AW484" s="71">
        <f t="shared" si="413"/>
        <v>8.5307008592921899E-3</v>
      </c>
      <c r="AX484" s="28">
        <f t="shared" si="414"/>
        <v>0.51096985851958343</v>
      </c>
      <c r="AY484" s="71">
        <f t="shared" si="415"/>
        <v>6.502868318144236E-3</v>
      </c>
      <c r="AZ484" s="71">
        <f t="shared" si="416"/>
        <v>9.1846752409485664E-3</v>
      </c>
      <c r="BA484" s="71">
        <f t="shared" si="391"/>
        <v>0.50214067278286578</v>
      </c>
      <c r="BB484" s="71">
        <f t="shared" si="417"/>
        <v>3.6546230638873729E-3</v>
      </c>
      <c r="BC484" s="71">
        <f t="shared" si="408"/>
        <v>-2.0199112335951459E-3</v>
      </c>
      <c r="BD484" s="39">
        <f t="shared" si="406"/>
        <v>0</v>
      </c>
    </row>
    <row r="485" spans="1:56">
      <c r="A485" s="68">
        <v>43224</v>
      </c>
      <c r="B485" s="41">
        <f t="shared" si="355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70">
        <f t="shared" si="407"/>
        <v>3117.7216666666668</v>
      </c>
      <c r="T485" s="70" t="str">
        <f t="shared" si="367"/>
        <v>熊</v>
      </c>
      <c r="U485" s="70">
        <f t="shared" si="368"/>
        <v>3104.09</v>
      </c>
      <c r="V485" s="70">
        <f t="shared" si="369"/>
        <v>3087.23</v>
      </c>
      <c r="W485" s="40">
        <f t="shared" si="370"/>
        <v>5.4463480085287204E-3</v>
      </c>
      <c r="X485" s="70">
        <f t="shared" si="371"/>
        <v>945</v>
      </c>
      <c r="Y485" s="70">
        <f t="shared" si="372"/>
        <v>1434</v>
      </c>
      <c r="Z485" s="71">
        <f t="shared" si="373"/>
        <v>5.4508069522036413E-3</v>
      </c>
      <c r="AA485" s="71">
        <f t="shared" si="374"/>
        <v>-2.4992021377780661E-3</v>
      </c>
      <c r="AB485" s="71">
        <f t="shared" si="375"/>
        <v>-4.2162280462162745E-3</v>
      </c>
      <c r="AC485" s="71">
        <f t="shared" si="376"/>
        <v>1.230119962312543E-3</v>
      </c>
      <c r="AD485" s="71">
        <f t="shared" si="377"/>
        <v>3.5403065114633296E-3</v>
      </c>
      <c r="AE485" s="71">
        <f t="shared" si="378"/>
        <v>-1.906041497065532E-3</v>
      </c>
      <c r="AF485" s="71">
        <f t="shared" si="379"/>
        <v>-6.7592153475294148E-4</v>
      </c>
      <c r="AG485" s="71">
        <f t="shared" si="380"/>
        <v>-3.1751236725310007E-3</v>
      </c>
      <c r="AH485" s="71">
        <f t="shared" si="381"/>
        <v>3.7495555923039073E-4</v>
      </c>
      <c r="AI485" s="71">
        <f t="shared" si="382"/>
        <v>9.080554182258917E-4</v>
      </c>
      <c r="AJ485" s="71">
        <f t="shared" si="383"/>
        <v>2.0605179253095863E-3</v>
      </c>
      <c r="AK485" s="71">
        <f t="shared" si="384"/>
        <v>1.2600685981339031E-3</v>
      </c>
      <c r="AL485" s="71">
        <f t="shared" si="385"/>
        <v>4.5462695956185357E-3</v>
      </c>
      <c r="AM485" s="71">
        <f t="shared" si="386"/>
        <v>5.1563659209455017E-3</v>
      </c>
      <c r="AN485" s="71">
        <f t="shared" si="387"/>
        <v>0</v>
      </c>
      <c r="AO485" s="40">
        <f t="shared" si="388"/>
        <v>0.2208806818181597</v>
      </c>
      <c r="AP485" s="40">
        <f t="shared" si="389"/>
        <v>0.77059659090908839</v>
      </c>
      <c r="AQ485" s="71">
        <f t="shared" si="390"/>
        <v>-6.1351179011345138E-5</v>
      </c>
      <c r="AR485" s="71">
        <f t="shared" si="403"/>
        <v>-1.93599013288687E-3</v>
      </c>
      <c r="AS485" s="71">
        <f t="shared" si="409"/>
        <v>-6.7592153475294148E-4</v>
      </c>
      <c r="AT485" s="28">
        <f t="shared" si="410"/>
        <v>0.49786931818180397</v>
      </c>
      <c r="AU485" s="28">
        <f t="shared" si="411"/>
        <v>0.23809523809524896</v>
      </c>
      <c r="AV485" s="40">
        <f t="shared" si="412"/>
        <v>0.22538552787664018</v>
      </c>
      <c r="AW485" s="71">
        <f t="shared" si="413"/>
        <v>-6.7592153475294148E-4</v>
      </c>
      <c r="AX485" s="28">
        <f t="shared" si="414"/>
        <v>-0.35527876631077915</v>
      </c>
      <c r="AY485" s="71">
        <f t="shared" si="415"/>
        <v>2.2660316822891609E-3</v>
      </c>
      <c r="AZ485" s="71">
        <f t="shared" si="416"/>
        <v>1.230119962312543E-3</v>
      </c>
      <c r="BA485" s="71">
        <f t="shared" si="391"/>
        <v>0.91203608775886891</v>
      </c>
      <c r="BB485" s="71">
        <f t="shared" si="417"/>
        <v>8.0689467709050399E-3</v>
      </c>
      <c r="BC485" s="71">
        <f t="shared" si="408"/>
        <v>8.5307008592921899E-3</v>
      </c>
      <c r="BD485" s="39">
        <f t="shared" si="406"/>
        <v>0</v>
      </c>
    </row>
    <row r="486" spans="1:56">
      <c r="A486" s="68">
        <v>43227</v>
      </c>
      <c r="B486" s="41">
        <f t="shared" si="355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70">
        <f t="shared" si="407"/>
        <v>3115.4950000000008</v>
      </c>
      <c r="T486" s="70" t="str">
        <f t="shared" si="367"/>
        <v>熊</v>
      </c>
      <c r="U486" s="70">
        <f t="shared" si="368"/>
        <v>3136.76</v>
      </c>
      <c r="V486" s="70">
        <f t="shared" si="369"/>
        <v>3091.88</v>
      </c>
      <c r="W486" s="40">
        <f t="shared" si="370"/>
        <v>1.441109992543081E-2</v>
      </c>
      <c r="X486" s="70">
        <f t="shared" si="371"/>
        <v>1459</v>
      </c>
      <c r="Y486" s="70">
        <f t="shared" si="372"/>
        <v>937</v>
      </c>
      <c r="Z486" s="71">
        <f t="shared" si="373"/>
        <v>1.4501276293256683E-2</v>
      </c>
      <c r="AA486" s="71">
        <f t="shared" si="374"/>
        <v>1.2512267370939991E-3</v>
      </c>
      <c r="AB486" s="71">
        <f t="shared" si="375"/>
        <v>-3.8256766670371646E-5</v>
      </c>
      <c r="AC486" s="71">
        <f t="shared" si="376"/>
        <v>1.43728431587603E-2</v>
      </c>
      <c r="AD486" s="71">
        <f t="shared" si="377"/>
        <v>1.343482462879282E-2</v>
      </c>
      <c r="AE486" s="71">
        <f t="shared" si="378"/>
        <v>-9.7627529663798422E-4</v>
      </c>
      <c r="AF486" s="71">
        <f t="shared" si="379"/>
        <v>1.3396567862122535E-2</v>
      </c>
      <c r="AG486" s="71">
        <f t="shared" si="380"/>
        <v>1.4647794599216274E-2</v>
      </c>
      <c r="AH486" s="71">
        <f t="shared" si="381"/>
        <v>8.0422594361909247E-4</v>
      </c>
      <c r="AI486" s="71">
        <f t="shared" si="382"/>
        <v>-3.7164810200505499E-4</v>
      </c>
      <c r="AJ486" s="71">
        <f t="shared" si="383"/>
        <v>9.6563914886104536E-4</v>
      </c>
      <c r="AK486" s="71">
        <f t="shared" si="384"/>
        <v>1.0746916991425841E-2</v>
      </c>
      <c r="AL486" s="71">
        <f t="shared" si="385"/>
        <v>1.2049190660959037E-2</v>
      </c>
      <c r="AM486" s="71">
        <f t="shared" si="386"/>
        <v>3.2186813324060789E-3</v>
      </c>
      <c r="AN486" s="71">
        <f t="shared" si="387"/>
        <v>2.972380850985742E-4</v>
      </c>
      <c r="AO486" s="40">
        <f t="shared" si="388"/>
        <v>8.0576307363926902E-2</v>
      </c>
      <c r="AP486" s="40">
        <f t="shared" si="389"/>
        <v>-2.2678762006400979E-2</v>
      </c>
      <c r="AQ486" s="71">
        <f t="shared" si="390"/>
        <v>3.0673376708264296E-4</v>
      </c>
      <c r="AR486" s="71">
        <f t="shared" ref="AR486:AR517" si="418">LN(N486/L486)</f>
        <v>2.3524127855979928E-3</v>
      </c>
      <c r="AS486" s="71">
        <f t="shared" si="409"/>
        <v>1.3396567862122535E-2</v>
      </c>
      <c r="AT486" s="28">
        <f t="shared" si="410"/>
        <v>0.97278548559231637</v>
      </c>
      <c r="AU486" s="28">
        <f t="shared" si="411"/>
        <v>0.98809523809520428</v>
      </c>
      <c r="AV486" s="40">
        <f t="shared" si="412"/>
        <v>0.99732620320854848</v>
      </c>
      <c r="AW486" s="71">
        <f t="shared" si="413"/>
        <v>1.3396567862122535E-2</v>
      </c>
      <c r="AX486" s="28">
        <f t="shared" si="414"/>
        <v>0.16421568627450697</v>
      </c>
      <c r="AY486" s="71">
        <f t="shared" si="415"/>
        <v>1.1723192288063809E-2</v>
      </c>
      <c r="AZ486" s="71">
        <f t="shared" si="416"/>
        <v>3.1804245657357129E-3</v>
      </c>
      <c r="BA486" s="71">
        <f t="shared" si="391"/>
        <v>0.22538552787664018</v>
      </c>
      <c r="BB486" s="71">
        <f t="shared" si="417"/>
        <v>-1.93599013288687E-3</v>
      </c>
      <c r="BC486" s="71">
        <f t="shared" si="408"/>
        <v>-6.7592153475294148E-4</v>
      </c>
      <c r="BD486" s="39">
        <f t="shared" si="406"/>
        <v>1</v>
      </c>
    </row>
    <row r="487" spans="1:56">
      <c r="A487" s="68">
        <v>43228</v>
      </c>
      <c r="B487" s="41">
        <f t="shared" si="355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70">
        <f t="shared" si="407"/>
        <v>3115.4033333333336</v>
      </c>
      <c r="T487" s="70" t="str">
        <f t="shared" si="367"/>
        <v>牛</v>
      </c>
      <c r="U487" s="70">
        <f t="shared" si="368"/>
        <v>3169.7</v>
      </c>
      <c r="V487" s="70">
        <f t="shared" si="369"/>
        <v>3134.1</v>
      </c>
      <c r="W487" s="40">
        <f t="shared" si="370"/>
        <v>1.1294894657394978E-2</v>
      </c>
      <c r="X487" s="70">
        <f t="shared" si="371"/>
        <v>1316</v>
      </c>
      <c r="Y487" s="70">
        <f t="shared" si="372"/>
        <v>930</v>
      </c>
      <c r="Z487" s="71">
        <f t="shared" si="373"/>
        <v>1.1354575319746088E-2</v>
      </c>
      <c r="AA487" s="71">
        <f t="shared" si="374"/>
        <v>-4.2730001256021603E-4</v>
      </c>
      <c r="AB487" s="71">
        <f t="shared" si="375"/>
        <v>-2.5903476702989234E-3</v>
      </c>
      <c r="AC487" s="71">
        <f t="shared" si="376"/>
        <v>8.7045469870958639E-3</v>
      </c>
      <c r="AD487" s="71">
        <f t="shared" si="377"/>
        <v>1.0912082900399151E-2</v>
      </c>
      <c r="AE487" s="71">
        <f t="shared" si="378"/>
        <v>-3.8281175699581124E-4</v>
      </c>
      <c r="AF487" s="71">
        <f t="shared" si="379"/>
        <v>8.3217352301000764E-3</v>
      </c>
      <c r="AG487" s="71">
        <f t="shared" si="380"/>
        <v>7.8944352175399166E-3</v>
      </c>
      <c r="AH487" s="71">
        <f t="shared" si="381"/>
        <v>3.9223002401820418E-4</v>
      </c>
      <c r="AI487" s="71">
        <f t="shared" si="382"/>
        <v>1.4820129400709714E-3</v>
      </c>
      <c r="AJ487" s="71">
        <f t="shared" si="383"/>
        <v>2.2969803705648216E-3</v>
      </c>
      <c r="AK487" s="71">
        <f t="shared" si="384"/>
        <v>9.4534684515598343E-3</v>
      </c>
      <c r="AL487" s="71">
        <f t="shared" si="385"/>
        <v>9.9247416741671621E-3</v>
      </c>
      <c r="AM487" s="71">
        <f t="shared" si="386"/>
        <v>5.1588815509270546E-3</v>
      </c>
      <c r="AN487" s="71">
        <f t="shared" si="387"/>
        <v>5.6868983356073577E-5</v>
      </c>
      <c r="AO487" s="40">
        <f t="shared" si="388"/>
        <v>3.8387715930910574E-2</v>
      </c>
      <c r="AP487" s="40">
        <f t="shared" si="389"/>
        <v>8.1253998720407741E-2</v>
      </c>
      <c r="AQ487" s="71">
        <f t="shared" si="390"/>
        <v>2.9692993619357847E-4</v>
      </c>
      <c r="AR487" s="71">
        <f t="shared" si="418"/>
        <v>-1.1886022048157089E-3</v>
      </c>
      <c r="AS487" s="71">
        <f t="shared" si="409"/>
        <v>8.3217352301000764E-3</v>
      </c>
      <c r="AT487" s="28">
        <f t="shared" si="410"/>
        <v>0.99104286628278315</v>
      </c>
      <c r="AU487" s="28">
        <f t="shared" si="411"/>
        <v>0.49724095646843375</v>
      </c>
      <c r="AV487" s="40">
        <f t="shared" si="412"/>
        <v>0.76966292134831915</v>
      </c>
      <c r="AW487" s="71">
        <f t="shared" si="413"/>
        <v>8.3217352301000764E-3</v>
      </c>
      <c r="AX487" s="28">
        <f t="shared" si="414"/>
        <v>-0.10561797752809629</v>
      </c>
      <c r="AY487" s="71">
        <f t="shared" si="415"/>
        <v>9.8362802085555992E-3</v>
      </c>
      <c r="AZ487" s="71">
        <f t="shared" si="416"/>
        <v>2.5685338806280258E-3</v>
      </c>
      <c r="BA487" s="71">
        <f t="shared" si="391"/>
        <v>0.99732620320854848</v>
      </c>
      <c r="BB487" s="71">
        <f t="shared" si="417"/>
        <v>2.3524127855979928E-3</v>
      </c>
      <c r="BC487" s="71">
        <f t="shared" si="408"/>
        <v>1.3396567862122535E-2</v>
      </c>
      <c r="BD487" s="39">
        <f t="shared" si="406"/>
        <v>0</v>
      </c>
    </row>
    <row r="488" spans="1:56">
      <c r="A488" s="68">
        <v>43229</v>
      </c>
      <c r="B488" s="41">
        <f t="shared" si="355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70">
        <f t="shared" si="407"/>
        <v>3113.8022222222226</v>
      </c>
      <c r="T488" s="70" t="str">
        <f t="shared" si="367"/>
        <v>牛</v>
      </c>
      <c r="U488" s="70">
        <f t="shared" si="368"/>
        <v>3165.33</v>
      </c>
      <c r="V488" s="70">
        <f t="shared" si="369"/>
        <v>3145.66</v>
      </c>
      <c r="W488" s="40">
        <f t="shared" si="370"/>
        <v>6.2335905124631056E-3</v>
      </c>
      <c r="X488" s="70">
        <f t="shared" si="371"/>
        <v>1300</v>
      </c>
      <c r="Y488" s="70">
        <f t="shared" si="372"/>
        <v>1428</v>
      </c>
      <c r="Z488" s="71">
        <f t="shared" si="373"/>
        <v>6.224407779402202E-3</v>
      </c>
      <c r="AA488" s="71">
        <f t="shared" si="374"/>
        <v>-4.3026810162601168E-4</v>
      </c>
      <c r="AB488" s="71">
        <f t="shared" si="375"/>
        <v>-1.9543114902589348E-3</v>
      </c>
      <c r="AC488" s="71">
        <f t="shared" si="376"/>
        <v>4.2792790222040593E-3</v>
      </c>
      <c r="AD488" s="71">
        <f t="shared" si="377"/>
        <v>1.6409851488188665E-3</v>
      </c>
      <c r="AE488" s="71">
        <f t="shared" si="378"/>
        <v>-4.5926053636441127E-3</v>
      </c>
      <c r="AF488" s="71">
        <f t="shared" si="379"/>
        <v>-3.1332634143998637E-4</v>
      </c>
      <c r="AG488" s="71">
        <f t="shared" si="380"/>
        <v>-7.4359444306598091E-4</v>
      </c>
      <c r="AH488" s="71">
        <f t="shared" si="381"/>
        <v>-4.2412177361592069E-4</v>
      </c>
      <c r="AI488" s="71">
        <f t="shared" si="382"/>
        <v>8.859974438457111E-5</v>
      </c>
      <c r="AJ488" s="71">
        <f t="shared" si="383"/>
        <v>-1.6341735860363402E-3</v>
      </c>
      <c r="AK488" s="71">
        <f t="shared" si="384"/>
        <v>9.8364967233129813E-4</v>
      </c>
      <c r="AL488" s="71">
        <f t="shared" si="385"/>
        <v>3.498604919639848E-3</v>
      </c>
      <c r="AM488" s="71">
        <f t="shared" si="386"/>
        <v>6.2335905124631056E-3</v>
      </c>
      <c r="AN488" s="71">
        <f t="shared" si="387"/>
        <v>4.045652716935294E-4</v>
      </c>
      <c r="AO488" s="40">
        <f t="shared" si="388"/>
        <v>0.65701357466062826</v>
      </c>
      <c r="AP488" s="40">
        <f t="shared" si="389"/>
        <v>0.78009049773756589</v>
      </c>
      <c r="AQ488" s="71">
        <f t="shared" si="390"/>
        <v>-1.7585202602385488E-3</v>
      </c>
      <c r="AR488" s="71">
        <f t="shared" si="418"/>
        <v>-1.7015412854647237E-3</v>
      </c>
      <c r="AS488" s="71">
        <f t="shared" si="409"/>
        <v>-3.1332634143998637E-4</v>
      </c>
      <c r="AT488" s="28">
        <f t="shared" si="410"/>
        <v>0.93846153846155178</v>
      </c>
      <c r="AU488" s="28">
        <f t="shared" si="411"/>
        <v>0.685815963396044</v>
      </c>
      <c r="AV488" s="40">
        <f t="shared" si="412"/>
        <v>0.685815963396044</v>
      </c>
      <c r="AW488" s="71">
        <f t="shared" si="413"/>
        <v>-3.1332634143998637E-4</v>
      </c>
      <c r="AX488" s="28">
        <f t="shared" si="414"/>
        <v>-0.27351296390442753</v>
      </c>
      <c r="AY488" s="71">
        <f t="shared" si="415"/>
        <v>3.2836592400106381E-3</v>
      </c>
      <c r="AZ488" s="71">
        <f t="shared" si="416"/>
        <v>4.2792790222040593E-3</v>
      </c>
      <c r="BA488" s="71">
        <f t="shared" si="391"/>
        <v>0.76966292134831915</v>
      </c>
      <c r="BB488" s="71">
        <f t="shared" si="417"/>
        <v>-1.1886022048157089E-3</v>
      </c>
      <c r="BC488" s="71">
        <f t="shared" si="408"/>
        <v>8.3217352301000764E-3</v>
      </c>
      <c r="BD488" s="39">
        <f t="shared" si="406"/>
        <v>1</v>
      </c>
    </row>
    <row r="489" spans="1:56">
      <c r="A489" s="68">
        <v>43230</v>
      </c>
      <c r="B489" s="41">
        <f t="shared" si="355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70">
        <f t="shared" si="407"/>
        <v>3111.0838888888889</v>
      </c>
      <c r="T489" s="70" t="str">
        <f t="shared" si="367"/>
        <v>牛</v>
      </c>
      <c r="U489" s="70">
        <f t="shared" si="368"/>
        <v>3175.88</v>
      </c>
      <c r="V489" s="70">
        <f t="shared" si="369"/>
        <v>3155.57</v>
      </c>
      <c r="W489" s="40">
        <f t="shared" si="370"/>
        <v>6.4156140105114503E-3</v>
      </c>
      <c r="X489" s="70">
        <f t="shared" si="371"/>
        <v>933</v>
      </c>
      <c r="Y489" s="70">
        <f t="shared" si="372"/>
        <v>1404</v>
      </c>
      <c r="Z489" s="71">
        <f t="shared" si="373"/>
        <v>6.4088606995787202E-3</v>
      </c>
      <c r="AA489" s="71">
        <f t="shared" si="374"/>
        <v>3.1288543587515609E-3</v>
      </c>
      <c r="AB489" s="71">
        <f t="shared" si="375"/>
        <v>-4.6297099069722385E-4</v>
      </c>
      <c r="AC489" s="71">
        <f t="shared" si="376"/>
        <v>5.9526430198143894E-3</v>
      </c>
      <c r="AD489" s="71">
        <f t="shared" si="377"/>
        <v>2.1529008635483033E-3</v>
      </c>
      <c r="AE489" s="71">
        <f t="shared" si="378"/>
        <v>-4.2627131469631131E-3</v>
      </c>
      <c r="AF489" s="71">
        <f t="shared" si="379"/>
        <v>1.6899298728512396E-3</v>
      </c>
      <c r="AG489" s="71">
        <f t="shared" si="380"/>
        <v>4.8187842316026359E-3</v>
      </c>
      <c r="AH489" s="71">
        <f t="shared" si="381"/>
        <v>6.813600967672806E-4</v>
      </c>
      <c r="AI489" s="71">
        <f t="shared" si="382"/>
        <v>1.3559537899959619E-3</v>
      </c>
      <c r="AJ489" s="71">
        <f t="shared" si="383"/>
        <v>1.0439319648474616E-3</v>
      </c>
      <c r="AK489" s="71">
        <f t="shared" si="384"/>
        <v>-1.2440483057413281E-3</v>
      </c>
      <c r="AL489" s="71">
        <f t="shared" si="385"/>
        <v>5.0570364758545493E-3</v>
      </c>
      <c r="AM489" s="71">
        <f t="shared" si="386"/>
        <v>6.1920289330966403E-3</v>
      </c>
      <c r="AN489" s="71">
        <f t="shared" si="387"/>
        <v>9.7938087410678871E-5</v>
      </c>
      <c r="AO489" s="40">
        <f t="shared" si="388"/>
        <v>0.57365792759051593</v>
      </c>
      <c r="AP489" s="40">
        <f t="shared" si="389"/>
        <v>-4.4319600499378102E-2</v>
      </c>
      <c r="AQ489" s="71">
        <f t="shared" si="390"/>
        <v>-7.2686594420329686E-4</v>
      </c>
      <c r="AR489" s="71">
        <f t="shared" si="418"/>
        <v>2.8360400911818964E-3</v>
      </c>
      <c r="AS489" s="71">
        <f t="shared" si="409"/>
        <v>1.6899298728512396E-3</v>
      </c>
      <c r="AT489" s="28">
        <f t="shared" si="410"/>
        <v>0.3277153558052438</v>
      </c>
      <c r="AU489" s="28">
        <f t="shared" si="411"/>
        <v>0.96122448979590702</v>
      </c>
      <c r="AV489" s="40">
        <f t="shared" si="412"/>
        <v>0.92762186115212908</v>
      </c>
      <c r="AW489" s="71">
        <f t="shared" si="413"/>
        <v>1.6899298728512396E-3</v>
      </c>
      <c r="AX489" s="28">
        <f t="shared" si="414"/>
        <v>0.44263909404233409</v>
      </c>
      <c r="AY489" s="71">
        <f t="shared" si="415"/>
        <v>1.6600873065648145E-3</v>
      </c>
      <c r="AZ489" s="71">
        <f t="shared" si="416"/>
        <v>5.9526430198143894E-3</v>
      </c>
      <c r="BA489" s="71">
        <f t="shared" si="391"/>
        <v>0.685815963396044</v>
      </c>
      <c r="BB489" s="71">
        <f t="shared" si="417"/>
        <v>-1.7015412854647237E-3</v>
      </c>
      <c r="BC489" s="71">
        <f t="shared" si="408"/>
        <v>-3.1332634143998637E-4</v>
      </c>
      <c r="BD489" s="39">
        <f t="shared" si="406"/>
        <v>1</v>
      </c>
    </row>
    <row r="490" spans="1:56">
      <c r="A490" s="68">
        <v>43231</v>
      </c>
      <c r="B490" s="41">
        <f t="shared" si="355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70">
        <f t="shared" si="407"/>
        <v>3110.764444444445</v>
      </c>
      <c r="T490" s="70" t="str">
        <f t="shared" si="367"/>
        <v>牛</v>
      </c>
      <c r="U490" s="70">
        <f t="shared" si="368"/>
        <v>3180.67</v>
      </c>
      <c r="V490" s="70">
        <f t="shared" si="369"/>
        <v>3162.35</v>
      </c>
      <c r="W490" s="40">
        <f t="shared" si="370"/>
        <v>5.7764443248580063E-3</v>
      </c>
      <c r="X490" s="70">
        <f t="shared" si="371"/>
        <v>930</v>
      </c>
      <c r="Y490" s="70">
        <f t="shared" si="372"/>
        <v>1459</v>
      </c>
      <c r="Z490" s="71">
        <f t="shared" si="373"/>
        <v>5.7613686395371292E-3</v>
      </c>
      <c r="AA490" s="71">
        <f t="shared" si="374"/>
        <v>1.6965134274042259E-3</v>
      </c>
      <c r="AB490" s="71">
        <f t="shared" si="375"/>
        <v>-5.4887250357213112E-3</v>
      </c>
      <c r="AC490" s="71">
        <f t="shared" si="376"/>
        <v>2.8771928913661469E-4</v>
      </c>
      <c r="AD490" s="71">
        <f t="shared" si="377"/>
        <v>2.7356469110798769E-4</v>
      </c>
      <c r="AE490" s="71">
        <f t="shared" si="378"/>
        <v>-5.502879633749987E-3</v>
      </c>
      <c r="AF490" s="71">
        <f t="shared" si="379"/>
        <v>-5.215160344613402E-3</v>
      </c>
      <c r="AG490" s="71">
        <f t="shared" si="380"/>
        <v>-3.5186469172092212E-3</v>
      </c>
      <c r="AH490" s="71">
        <f t="shared" si="381"/>
        <v>-5.2218172481031705E-4</v>
      </c>
      <c r="AI490" s="71">
        <f t="shared" si="382"/>
        <v>-2.3274612221077875E-4</v>
      </c>
      <c r="AJ490" s="71">
        <f t="shared" si="383"/>
        <v>-1.2839234430783416E-3</v>
      </c>
      <c r="AK490" s="71">
        <f t="shared" si="384"/>
        <v>-2.4875243080182486E-3</v>
      </c>
      <c r="AL490" s="71">
        <f t="shared" si="385"/>
        <v>4.5565774108478167E-3</v>
      </c>
      <c r="AM490" s="71">
        <f t="shared" si="386"/>
        <v>5.1191340837916906E-3</v>
      </c>
      <c r="AN490" s="71">
        <f t="shared" si="387"/>
        <v>5.0441679970782907E-5</v>
      </c>
      <c r="AO490" s="40">
        <f t="shared" si="388"/>
        <v>0.93983402489627321</v>
      </c>
      <c r="AP490" s="40">
        <f t="shared" si="389"/>
        <v>0.56708160442598876</v>
      </c>
      <c r="AQ490" s="71">
        <f t="shared" si="390"/>
        <v>-6.305249753024036E-5</v>
      </c>
      <c r="AR490" s="71">
        <f t="shared" si="418"/>
        <v>-2.778077716565925E-3</v>
      </c>
      <c r="AS490" s="71">
        <f t="shared" si="409"/>
        <v>-5.215160344613402E-3</v>
      </c>
      <c r="AT490" s="28">
        <f t="shared" si="410"/>
        <v>0.39349930843707054</v>
      </c>
      <c r="AU490" s="28">
        <f t="shared" si="411"/>
        <v>5.6069008009877276E-2</v>
      </c>
      <c r="AV490" s="40">
        <f t="shared" si="412"/>
        <v>4.9672489082985868E-2</v>
      </c>
      <c r="AW490" s="71">
        <f t="shared" si="413"/>
        <v>-5.215160344613402E-3</v>
      </c>
      <c r="AX490" s="28">
        <f t="shared" si="414"/>
        <v>-0.48034934497814674</v>
      </c>
      <c r="AY490" s="71">
        <f t="shared" si="415"/>
        <v>1.7954884117215685E-3</v>
      </c>
      <c r="AZ490" s="71">
        <f t="shared" si="416"/>
        <v>2.8771928913661469E-4</v>
      </c>
      <c r="BA490" s="71">
        <f t="shared" si="391"/>
        <v>0.92762186115212908</v>
      </c>
      <c r="BB490" s="71">
        <f t="shared" si="417"/>
        <v>2.8360400911818964E-3</v>
      </c>
      <c r="BC490" s="71">
        <f t="shared" si="408"/>
        <v>1.6899298728512396E-3</v>
      </c>
      <c r="BD490" s="39">
        <f t="shared" si="406"/>
        <v>0</v>
      </c>
    </row>
    <row r="491" spans="1:56">
      <c r="A491" s="68">
        <v>43234</v>
      </c>
      <c r="B491" s="41">
        <f t="shared" si="355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70">
        <f t="shared" si="407"/>
        <v>3110.998333333333</v>
      </c>
      <c r="T491" s="70" t="str">
        <f t="shared" si="367"/>
        <v>牛</v>
      </c>
      <c r="U491" s="70">
        <f t="shared" si="368"/>
        <v>3183.71</v>
      </c>
      <c r="V491" s="70">
        <f t="shared" si="369"/>
        <v>3163.55</v>
      </c>
      <c r="W491" s="40">
        <f t="shared" si="370"/>
        <v>6.3523686731917668E-3</v>
      </c>
      <c r="X491" s="70">
        <f t="shared" si="371"/>
        <v>1052</v>
      </c>
      <c r="Y491" s="70">
        <f t="shared" si="372"/>
        <v>1445</v>
      </c>
      <c r="Z491" s="71">
        <f t="shared" si="373"/>
        <v>6.3655653228250524E-3</v>
      </c>
      <c r="AA491" s="71">
        <f t="shared" si="374"/>
        <v>1.1942563383309502E-3</v>
      </c>
      <c r="AB491" s="71">
        <f t="shared" si="375"/>
        <v>-3.0451095766641369E-3</v>
      </c>
      <c r="AC491" s="71">
        <f t="shared" si="376"/>
        <v>3.3072590965276772E-3</v>
      </c>
      <c r="AD491" s="71">
        <f t="shared" si="377"/>
        <v>5.2497857058655404E-3</v>
      </c>
      <c r="AE491" s="71">
        <f t="shared" si="378"/>
        <v>-1.1025829673261603E-3</v>
      </c>
      <c r="AF491" s="71">
        <f t="shared" si="379"/>
        <v>2.2046761292013237E-3</v>
      </c>
      <c r="AG491" s="71">
        <f t="shared" si="380"/>
        <v>3.3989324675322541E-3</v>
      </c>
      <c r="AH491" s="71">
        <f t="shared" si="381"/>
        <v>9.4996290927210753E-4</v>
      </c>
      <c r="AI491" s="71">
        <f t="shared" si="382"/>
        <v>4.3824965897137219E-3</v>
      </c>
      <c r="AJ491" s="71">
        <f t="shared" si="383"/>
        <v>3.5396258732852243E-3</v>
      </c>
      <c r="AK491" s="71">
        <f t="shared" si="384"/>
        <v>4.3353397539287785E-3</v>
      </c>
      <c r="AL491" s="71">
        <f t="shared" si="385"/>
        <v>5.2497857058655404E-3</v>
      </c>
      <c r="AM491" s="71">
        <f t="shared" si="386"/>
        <v>6.0476462588146046E-3</v>
      </c>
      <c r="AN491" s="71">
        <f t="shared" si="387"/>
        <v>5.3444245875043712E-5</v>
      </c>
      <c r="AO491" s="40">
        <f t="shared" si="388"/>
        <v>0</v>
      </c>
      <c r="AP491" s="40">
        <f t="shared" si="389"/>
        <v>-0.22675464907016971</v>
      </c>
      <c r="AQ491" s="71">
        <f t="shared" si="390"/>
        <v>1.2888319585316682E-4</v>
      </c>
      <c r="AR491" s="71">
        <f t="shared" si="418"/>
        <v>-2.1841078706022706E-3</v>
      </c>
      <c r="AS491" s="71">
        <f t="shared" si="409"/>
        <v>2.2046761292013237E-3</v>
      </c>
      <c r="AT491" s="28">
        <f t="shared" si="410"/>
        <v>0.82543491301740601</v>
      </c>
      <c r="AU491" s="28">
        <f t="shared" si="411"/>
        <v>0.54611776967171632</v>
      </c>
      <c r="AV491" s="40">
        <f t="shared" si="412"/>
        <v>0.51984126984127454</v>
      </c>
      <c r="AW491" s="71">
        <f t="shared" si="413"/>
        <v>2.2046761292013237E-3</v>
      </c>
      <c r="AX491" s="28">
        <f t="shared" si="414"/>
        <v>-0.34424603174601437</v>
      </c>
      <c r="AY491" s="71">
        <f t="shared" si="415"/>
        <v>4.3353397539287785E-3</v>
      </c>
      <c r="AZ491" s="71">
        <f t="shared" si="416"/>
        <v>3.3072590965276772E-3</v>
      </c>
      <c r="BA491" s="71">
        <f t="shared" si="391"/>
        <v>4.9672489082985868E-2</v>
      </c>
      <c r="BB491" s="71">
        <f t="shared" si="417"/>
        <v>-2.778077716565925E-3</v>
      </c>
      <c r="BC491" s="71">
        <f t="shared" si="408"/>
        <v>-5.215160344613402E-3</v>
      </c>
      <c r="BD491" s="39">
        <f t="shared" si="406"/>
        <v>1</v>
      </c>
    </row>
    <row r="492" spans="1:56">
      <c r="A492" s="68">
        <v>43235</v>
      </c>
      <c r="B492" s="41">
        <f t="shared" si="355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70">
        <f t="shared" si="407"/>
        <v>3114.5194444444442</v>
      </c>
      <c r="T492" s="70" t="str">
        <f t="shared" si="367"/>
        <v>牛</v>
      </c>
      <c r="U492" s="70">
        <f t="shared" si="368"/>
        <v>3192.58</v>
      </c>
      <c r="V492" s="70">
        <f t="shared" si="369"/>
        <v>3164.79</v>
      </c>
      <c r="W492" s="40">
        <f t="shared" si="370"/>
        <v>8.7426646580609831E-3</v>
      </c>
      <c r="X492" s="70">
        <f t="shared" si="371"/>
        <v>1459</v>
      </c>
      <c r="Y492" s="70">
        <f t="shared" si="372"/>
        <v>1058</v>
      </c>
      <c r="Z492" s="71">
        <f t="shared" si="373"/>
        <v>8.7378396563975707E-3</v>
      </c>
      <c r="AA492" s="71">
        <f t="shared" si="374"/>
        <v>2.0111896871956429E-3</v>
      </c>
      <c r="AB492" s="71">
        <f t="shared" si="375"/>
        <v>-1.440944761057296E-4</v>
      </c>
      <c r="AC492" s="71">
        <f t="shared" si="376"/>
        <v>8.5985701819553204E-3</v>
      </c>
      <c r="AD492" s="71">
        <f t="shared" si="377"/>
        <v>3.8161037994078589E-3</v>
      </c>
      <c r="AE492" s="71">
        <f t="shared" si="378"/>
        <v>-4.9265608586532049E-3</v>
      </c>
      <c r="AF492" s="71">
        <f t="shared" si="379"/>
        <v>3.6720093233021259E-3</v>
      </c>
      <c r="AG492" s="71">
        <f t="shared" si="380"/>
        <v>5.6831990104979496E-3</v>
      </c>
      <c r="AH492" s="71">
        <f t="shared" si="381"/>
        <v>-5.5983118463720082E-4</v>
      </c>
      <c r="AI492" s="71">
        <f t="shared" si="382"/>
        <v>-1.2175613470228473E-3</v>
      </c>
      <c r="AJ492" s="71">
        <f t="shared" si="383"/>
        <v>-2.2947810906051142E-3</v>
      </c>
      <c r="AK492" s="71">
        <f t="shared" si="384"/>
        <v>-4.1779762644365602E-3</v>
      </c>
      <c r="AL492" s="71">
        <f t="shared" si="385"/>
        <v>5.4640812054236876E-3</v>
      </c>
      <c r="AM492" s="71">
        <f t="shared" si="386"/>
        <v>8.4709615836173393E-3</v>
      </c>
      <c r="AN492" s="71">
        <f t="shared" si="387"/>
        <v>9.1560490765111191E-5</v>
      </c>
      <c r="AO492" s="40">
        <f t="shared" si="388"/>
        <v>0.90138408304498141</v>
      </c>
      <c r="AP492" s="40">
        <f t="shared" si="389"/>
        <v>0.53287197231834826</v>
      </c>
      <c r="AQ492" s="71">
        <f t="shared" si="390"/>
        <v>2.6831866948672103E-4</v>
      </c>
      <c r="AR492" s="71">
        <f t="shared" si="418"/>
        <v>7.7584250969738181E-3</v>
      </c>
      <c r="AS492" s="71">
        <f t="shared" si="409"/>
        <v>3.6720093233021259E-3</v>
      </c>
      <c r="AT492" s="28">
        <f t="shared" si="410"/>
        <v>0.13667820069203407</v>
      </c>
      <c r="AU492" s="28">
        <f t="shared" si="411"/>
        <v>0.98291867805421318</v>
      </c>
      <c r="AV492" s="40">
        <f t="shared" si="412"/>
        <v>0.98344728319539265</v>
      </c>
      <c r="AW492" s="71">
        <f t="shared" si="413"/>
        <v>3.6720093233021259E-3</v>
      </c>
      <c r="AX492" s="28">
        <f t="shared" si="414"/>
        <v>0.88772939906441539</v>
      </c>
      <c r="AY492" s="71">
        <f t="shared" si="415"/>
        <v>7.4858459421644282E-4</v>
      </c>
      <c r="AZ492" s="71">
        <f t="shared" si="416"/>
        <v>8.3268671075115812E-3</v>
      </c>
      <c r="BA492" s="71">
        <f t="shared" si="391"/>
        <v>0.51984126984127454</v>
      </c>
      <c r="BB492" s="71">
        <f t="shared" si="417"/>
        <v>-2.1841078706022706E-3</v>
      </c>
      <c r="BC492" s="71">
        <f t="shared" si="408"/>
        <v>2.2046761292013237E-3</v>
      </c>
      <c r="BD492" s="39">
        <f t="shared" si="406"/>
        <v>1</v>
      </c>
    </row>
    <row r="493" spans="1:56">
      <c r="A493" s="68">
        <v>43236</v>
      </c>
      <c r="B493" s="41">
        <f t="shared" si="355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70">
        <f t="shared" si="407"/>
        <v>3121.4816666666666</v>
      </c>
      <c r="T493" s="70" t="str">
        <f t="shared" si="367"/>
        <v>牛</v>
      </c>
      <c r="U493" s="70">
        <f t="shared" si="368"/>
        <v>3191.95</v>
      </c>
      <c r="V493" s="70">
        <f t="shared" si="369"/>
        <v>3166.98</v>
      </c>
      <c r="W493" s="40">
        <f t="shared" si="370"/>
        <v>7.8535628926385583E-3</v>
      </c>
      <c r="X493" s="70">
        <f t="shared" si="371"/>
        <v>1344</v>
      </c>
      <c r="Y493" s="70">
        <f t="shared" si="372"/>
        <v>1452</v>
      </c>
      <c r="Z493" s="71">
        <f t="shared" si="373"/>
        <v>7.851633372428975E-3</v>
      </c>
      <c r="AA493" s="71">
        <f t="shared" si="374"/>
        <v>-3.7317516452524536E-3</v>
      </c>
      <c r="AB493" s="71">
        <f t="shared" si="375"/>
        <v>-7.0360833038289284E-3</v>
      </c>
      <c r="AC493" s="71">
        <f t="shared" si="376"/>
        <v>8.1747958880949278E-4</v>
      </c>
      <c r="AD493" s="71">
        <f t="shared" si="377"/>
        <v>3.6784940838408787E-3</v>
      </c>
      <c r="AE493" s="71">
        <f t="shared" si="378"/>
        <v>-4.1750688087975156E-3</v>
      </c>
      <c r="AF493" s="71">
        <f t="shared" si="379"/>
        <v>-3.3575892199879109E-3</v>
      </c>
      <c r="AG493" s="71">
        <f t="shared" si="380"/>
        <v>-7.0893408652404309E-3</v>
      </c>
      <c r="AH493" s="71">
        <f t="shared" si="381"/>
        <v>-1.1641151837860596E-3</v>
      </c>
      <c r="AI493" s="71">
        <f t="shared" si="382"/>
        <v>-9.433324476594298E-6</v>
      </c>
      <c r="AJ493" s="71">
        <f t="shared" si="383"/>
        <v>4.402100431474371E-5</v>
      </c>
      <c r="AK493" s="71">
        <f t="shared" si="384"/>
        <v>9.5859053684303958E-4</v>
      </c>
      <c r="AL493" s="71">
        <f t="shared" si="385"/>
        <v>4.2934652830588895E-3</v>
      </c>
      <c r="AM493" s="71">
        <f t="shared" si="386"/>
        <v>7.8535628926385583E-3</v>
      </c>
      <c r="AN493" s="71">
        <f t="shared" si="387"/>
        <v>4.3978827343025982E-5</v>
      </c>
      <c r="AO493" s="40">
        <f t="shared" si="388"/>
        <v>0.57142857142858094</v>
      </c>
      <c r="AP493" s="40">
        <f t="shared" si="389"/>
        <v>1.4424908424908369</v>
      </c>
      <c r="AQ493" s="71">
        <f t="shared" si="390"/>
        <v>-5.9686020138249579E-5</v>
      </c>
      <c r="AR493" s="71">
        <f t="shared" si="418"/>
        <v>-4.3601585841739525E-3</v>
      </c>
      <c r="AS493" s="71">
        <f t="shared" si="409"/>
        <v>-3.3575892199879109E-3</v>
      </c>
      <c r="AT493" s="28">
        <f t="shared" si="410"/>
        <v>0.79487179487181625</v>
      </c>
      <c r="AU493" s="28">
        <f t="shared" si="411"/>
        <v>0.10372446936324255</v>
      </c>
      <c r="AV493" s="40">
        <f t="shared" si="412"/>
        <v>0.10372446936324255</v>
      </c>
      <c r="AW493" s="71">
        <f t="shared" si="413"/>
        <v>-3.3575892199879109E-3</v>
      </c>
      <c r="AX493" s="28">
        <f t="shared" si="414"/>
        <v>-0.55466559871846299</v>
      </c>
      <c r="AY493" s="71">
        <f t="shared" si="415"/>
        <v>3.4142560123101122E-3</v>
      </c>
      <c r="AZ493" s="71">
        <f t="shared" si="416"/>
        <v>8.1747958880949278E-4</v>
      </c>
      <c r="BA493" s="71">
        <f t="shared" si="391"/>
        <v>0.98344728319539265</v>
      </c>
      <c r="BB493" s="71">
        <f t="shared" si="417"/>
        <v>7.7584250969738181E-3</v>
      </c>
      <c r="BC493" s="71">
        <f t="shared" si="408"/>
        <v>3.6720093233021259E-3</v>
      </c>
      <c r="BD493" s="39">
        <f t="shared" si="406"/>
        <v>0</v>
      </c>
    </row>
    <row r="494" spans="1:56">
      <c r="A494" s="68">
        <v>43237</v>
      </c>
      <c r="B494" s="41">
        <f t="shared" si="355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70">
        <f t="shared" si="407"/>
        <v>3125.8244444444445</v>
      </c>
      <c r="T494" s="70" t="str">
        <f t="shared" si="367"/>
        <v>牛</v>
      </c>
      <c r="U494" s="70">
        <f t="shared" si="368"/>
        <v>3172.75</v>
      </c>
      <c r="V494" s="70">
        <f t="shared" si="369"/>
        <v>3148.67</v>
      </c>
      <c r="W494" s="40">
        <f t="shared" si="370"/>
        <v>7.6185782537177248E-3</v>
      </c>
      <c r="X494" s="70">
        <f t="shared" si="371"/>
        <v>930</v>
      </c>
      <c r="Y494" s="70">
        <f t="shared" si="372"/>
        <v>1425</v>
      </c>
      <c r="Z494" s="71">
        <f t="shared" si="373"/>
        <v>7.5961905482947768E-3</v>
      </c>
      <c r="AA494" s="71">
        <f t="shared" si="374"/>
        <v>1.388104576979883E-4</v>
      </c>
      <c r="AB494" s="71">
        <f t="shared" si="375"/>
        <v>-5.8384589503992614E-3</v>
      </c>
      <c r="AC494" s="71">
        <f t="shared" si="376"/>
        <v>1.7801193033185796E-3</v>
      </c>
      <c r="AD494" s="71">
        <f t="shared" si="377"/>
        <v>8.6397724979048207E-4</v>
      </c>
      <c r="AE494" s="71">
        <f t="shared" si="378"/>
        <v>-6.7546010039271753E-3</v>
      </c>
      <c r="AF494" s="71">
        <f t="shared" si="379"/>
        <v>-4.9744817006087093E-3</v>
      </c>
      <c r="AG494" s="71">
        <f t="shared" si="380"/>
        <v>-4.8356712429106219E-3</v>
      </c>
      <c r="AH494" s="71">
        <f t="shared" si="381"/>
        <v>-1.6720587972688083E-4</v>
      </c>
      <c r="AI494" s="71">
        <f t="shared" si="382"/>
        <v>-1.7744384549790541E-3</v>
      </c>
      <c r="AJ494" s="71">
        <f t="shared" si="383"/>
        <v>-1.000497175861652E-3</v>
      </c>
      <c r="AK494" s="71">
        <f t="shared" si="384"/>
        <v>-2.4572675434735526E-3</v>
      </c>
      <c r="AL494" s="71">
        <f t="shared" si="385"/>
        <v>5.4010538333928012E-3</v>
      </c>
      <c r="AM494" s="71">
        <f t="shared" si="386"/>
        <v>4.7842130148075491E-3</v>
      </c>
      <c r="AN494" s="71">
        <f t="shared" si="387"/>
        <v>1.0751328115593955E-4</v>
      </c>
      <c r="AO494" s="40">
        <f t="shared" si="388"/>
        <v>0.83967232299591821</v>
      </c>
      <c r="AP494" s="40">
        <f t="shared" si="389"/>
        <v>0.81392627267408957</v>
      </c>
      <c r="AQ494" s="71">
        <f t="shared" si="390"/>
        <v>-3.7951024658777234E-4</v>
      </c>
      <c r="AR494" s="71">
        <f t="shared" si="418"/>
        <v>-2.6247274382910852E-3</v>
      </c>
      <c r="AS494" s="71">
        <f t="shared" si="409"/>
        <v>-4.9744817006087093E-3</v>
      </c>
      <c r="AT494" s="28">
        <f t="shared" si="410"/>
        <v>0.38443534230544807</v>
      </c>
      <c r="AU494" s="28">
        <f t="shared" si="411"/>
        <v>0.37152317880795771</v>
      </c>
      <c r="AV494" s="40">
        <f t="shared" si="412"/>
        <v>0.23297342192691628</v>
      </c>
      <c r="AW494" s="71">
        <f t="shared" si="413"/>
        <v>-4.9744817006087093E-3</v>
      </c>
      <c r="AX494" s="28">
        <f t="shared" si="414"/>
        <v>-0.34426910299003277</v>
      </c>
      <c r="AY494" s="71">
        <f t="shared" si="415"/>
        <v>2.0798090401286037E-3</v>
      </c>
      <c r="AZ494" s="71">
        <f t="shared" si="416"/>
        <v>1.7801193033185796E-3</v>
      </c>
      <c r="BA494" s="71">
        <f t="shared" si="391"/>
        <v>0.10372446936324255</v>
      </c>
      <c r="BB494" s="71">
        <f t="shared" si="417"/>
        <v>-4.3601585841739525E-3</v>
      </c>
      <c r="BC494" s="71">
        <f t="shared" si="408"/>
        <v>-3.3575892199879109E-3</v>
      </c>
      <c r="BD494" s="39">
        <f t="shared" si="406"/>
        <v>1</v>
      </c>
    </row>
    <row r="495" spans="1:56">
      <c r="A495" s="68">
        <v>43238</v>
      </c>
      <c r="B495" s="41">
        <f t="shared" si="355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70">
        <f t="shared" si="407"/>
        <v>3127.8744444444442</v>
      </c>
      <c r="T495" s="70" t="str">
        <f t="shared" ref="T495:T558" si="419">IF(AVERAGE(N494)&lt;S494,"熊",IF(AVERAGE(N494)&gt;S494,"牛",""))</f>
        <v>牛</v>
      </c>
      <c r="U495" s="70">
        <f t="shared" ref="U495:U558" si="420">MAX(H495,O495)</f>
        <v>3193.31</v>
      </c>
      <c r="V495" s="70">
        <f t="shared" ref="V495:V558" si="421">MIN(I495,P495)</f>
        <v>3144.84</v>
      </c>
      <c r="W495" s="40">
        <f t="shared" ref="W495:W558" si="422">LN(U495/V495)</f>
        <v>1.5294981944169207E-2</v>
      </c>
      <c r="X495" s="70">
        <f t="shared" ref="X495:X558" si="423">IF(U495=H495,J495,Q495)</f>
        <v>1459</v>
      </c>
      <c r="Y495" s="70">
        <f t="shared" ref="Y495:Y558" si="424">IF(V495=I495,K495,R495)</f>
        <v>1000</v>
      </c>
      <c r="Z495" s="71">
        <f t="shared" ref="Z495:Z558" si="425">(U495-V495)/(C495)</f>
        <v>1.5382027749216079E-2</v>
      </c>
      <c r="AA495" s="71">
        <f t="shared" ref="AA495:AA558" si="426">LN(C495/N494)</f>
        <v>-1.0150095394179731E-3</v>
      </c>
      <c r="AB495" s="71">
        <f t="shared" ref="AB495:AB558" si="427">LN(N495/U495)</f>
        <v>-3.1315517934370399E-6</v>
      </c>
      <c r="AC495" s="71">
        <f t="shared" ref="AC495:AC558" si="428">LN(N495/V495)</f>
        <v>1.5291850392375721E-2</v>
      </c>
      <c r="AD495" s="71">
        <f t="shared" ref="AD495:AD558" si="429">LN(U495/C495)</f>
        <v>1.3312745180291597E-2</v>
      </c>
      <c r="AE495" s="71">
        <f t="shared" ref="AE495:AE558" si="430">LN(V495/C495)</f>
        <v>-1.982236763877634E-3</v>
      </c>
      <c r="AF495" s="71">
        <f t="shared" ref="AF495:AF558" si="431">LN(N495/C495)</f>
        <v>1.33096136284981E-2</v>
      </c>
      <c r="AG495" s="71">
        <f t="shared" ref="AG495:AG558" si="432">LN(N495/N494)</f>
        <v>1.2294604089080357E-2</v>
      </c>
      <c r="AH495" s="71">
        <f t="shared" ref="AH495:AH558" si="433">LN(D495/C495)</f>
        <v>-1.8408081834642276E-4</v>
      </c>
      <c r="AI495" s="71">
        <f t="shared" ref="AI495:AI558" si="434">LN(E495/C495)</f>
        <v>1.379527088634488E-3</v>
      </c>
      <c r="AJ495" s="71">
        <f t="shared" ref="AJ495:AJ558" si="435">LN(F495/C495)</f>
        <v>2.1778316842173311E-3</v>
      </c>
      <c r="AK495" s="71">
        <f t="shared" ref="AK495:AK558" si="436">+LN(G495/C495)</f>
        <v>3.7662083937566294E-3</v>
      </c>
      <c r="AL495" s="71">
        <f t="shared" ref="AL495:AL558" si="437">LN(H495/I495)</f>
        <v>7.7351076979386493E-3</v>
      </c>
      <c r="AM495" s="71">
        <f t="shared" ref="AM495:AM558" si="438">LN(O495/P495)</f>
        <v>1.2139233423095841E-2</v>
      </c>
      <c r="AN495" s="71">
        <f t="shared" ref="AN495:AN558" si="439">LN(L495/G495)</f>
        <v>-8.5366451352678725E-5</v>
      </c>
      <c r="AO495" s="40">
        <f t="shared" ref="AO495:AO558" si="440">(C495-I495)/(H495-I495)</f>
        <v>0.25552825552824582</v>
      </c>
      <c r="AP495" s="40">
        <f t="shared" ref="AP495:AP558" si="441">(N494-I495)/(H495-I495)</f>
        <v>0.38656838656838766</v>
      </c>
      <c r="AQ495" s="71">
        <f t="shared" ref="AQ495:AQ558" si="442">LN(M495/L495)</f>
        <v>-6.3237307482295081E-6</v>
      </c>
      <c r="AR495" s="71">
        <f t="shared" si="418"/>
        <v>9.628771686094377E-3</v>
      </c>
      <c r="AS495" s="71">
        <f t="shared" si="409"/>
        <v>1.33096136284981E-2</v>
      </c>
      <c r="AT495" s="28">
        <f t="shared" si="410"/>
        <v>0.74242424242422611</v>
      </c>
      <c r="AU495" s="28">
        <f t="shared" si="411"/>
        <v>0.99974046197768585</v>
      </c>
      <c r="AV495" s="40">
        <f t="shared" si="412"/>
        <v>0.99979368681659242</v>
      </c>
      <c r="AW495" s="71">
        <f t="shared" si="413"/>
        <v>1.33096136284981E-2</v>
      </c>
      <c r="AX495" s="28">
        <f t="shared" si="414"/>
        <v>0.63131834124201547</v>
      </c>
      <c r="AY495" s="71">
        <f t="shared" si="415"/>
        <v>5.7484451576340764E-3</v>
      </c>
      <c r="AZ495" s="71">
        <f t="shared" si="416"/>
        <v>1.2136101871302318E-2</v>
      </c>
      <c r="BA495" s="71">
        <f t="shared" ref="BA495:BA558" si="443">AV494</f>
        <v>0.23297342192691628</v>
      </c>
      <c r="BB495" s="71">
        <f t="shared" si="417"/>
        <v>-2.6247274382910852E-3</v>
      </c>
      <c r="BC495" s="71">
        <f t="shared" si="408"/>
        <v>-4.9744817006087093E-3</v>
      </c>
      <c r="BD495" s="39">
        <f t="shared" si="406"/>
        <v>1</v>
      </c>
    </row>
    <row r="496" spans="1:56">
      <c r="A496" s="68">
        <v>43241</v>
      </c>
      <c r="B496" s="41">
        <f t="shared" si="355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70">
        <f t="shared" si="407"/>
        <v>3134.6388888888891</v>
      </c>
      <c r="T496" s="70" t="str">
        <f t="shared" si="419"/>
        <v>牛</v>
      </c>
      <c r="U496" s="70">
        <f t="shared" si="420"/>
        <v>3219.66</v>
      </c>
      <c r="V496" s="70">
        <f t="shared" si="421"/>
        <v>3203.53</v>
      </c>
      <c r="W496" s="40">
        <f t="shared" si="422"/>
        <v>5.0224371087951832E-3</v>
      </c>
      <c r="X496" s="70">
        <f t="shared" si="423"/>
        <v>1328</v>
      </c>
      <c r="Y496" s="70">
        <f t="shared" si="424"/>
        <v>939</v>
      </c>
      <c r="Z496" s="71">
        <f t="shared" si="425"/>
        <v>5.0309090568837851E-3</v>
      </c>
      <c r="AA496" s="71">
        <f t="shared" si="426"/>
        <v>4.025332493121014E-3</v>
      </c>
      <c r="AB496" s="71">
        <f t="shared" si="427"/>
        <v>-1.8092800458986075E-3</v>
      </c>
      <c r="AC496" s="71">
        <f t="shared" si="428"/>
        <v>3.2131570628964145E-3</v>
      </c>
      <c r="AD496" s="71">
        <f t="shared" si="429"/>
        <v>4.195566579243297E-3</v>
      </c>
      <c r="AE496" s="71">
        <f t="shared" si="430"/>
        <v>-8.2687052955179364E-4</v>
      </c>
      <c r="AF496" s="71">
        <f t="shared" si="431"/>
        <v>2.3862865333447599E-3</v>
      </c>
      <c r="AG496" s="71">
        <f t="shared" si="432"/>
        <v>6.4116190264657475E-3</v>
      </c>
      <c r="AH496" s="71">
        <f t="shared" si="433"/>
        <v>8.5735090074800342E-4</v>
      </c>
      <c r="AI496" s="71">
        <f t="shared" si="434"/>
        <v>1.9335784672091299E-4</v>
      </c>
      <c r="AJ496" s="71">
        <f t="shared" si="435"/>
        <v>-3.4626633217878531E-4</v>
      </c>
      <c r="AK496" s="71">
        <f t="shared" si="436"/>
        <v>3.6580983522683979E-3</v>
      </c>
      <c r="AL496" s="71">
        <f t="shared" si="437"/>
        <v>4.5346890505062725E-3</v>
      </c>
      <c r="AM496" s="71">
        <f t="shared" si="438"/>
        <v>3.8463022137551852E-3</v>
      </c>
      <c r="AN496" s="71">
        <f t="shared" si="439"/>
        <v>1.3051017065632406E-4</v>
      </c>
      <c r="AO496" s="40">
        <f t="shared" si="440"/>
        <v>0.18200549450547021</v>
      </c>
      <c r="AP496" s="40">
        <f t="shared" si="441"/>
        <v>-0.70260989010989394</v>
      </c>
      <c r="AQ496" s="71">
        <f t="shared" si="442"/>
        <v>2.8581991675914655E-4</v>
      </c>
      <c r="AR496" s="71">
        <f t="shared" si="418"/>
        <v>-1.4023219895800672E-3</v>
      </c>
      <c r="AS496" s="71">
        <f t="shared" si="409"/>
        <v>2.3862865333447599E-3</v>
      </c>
      <c r="AT496" s="28">
        <f t="shared" si="410"/>
        <v>0.98901098901096773</v>
      </c>
      <c r="AU496" s="28">
        <f t="shared" si="411"/>
        <v>0.5291262135922441</v>
      </c>
      <c r="AV496" s="40">
        <f t="shared" si="412"/>
        <v>0.63918164910106423</v>
      </c>
      <c r="AW496" s="71">
        <f t="shared" si="413"/>
        <v>2.3862865333447599E-3</v>
      </c>
      <c r="AX496" s="28">
        <f t="shared" si="414"/>
        <v>-0.27960322380656294</v>
      </c>
      <c r="AY496" s="71">
        <f t="shared" si="415"/>
        <v>4.4849688818202962E-3</v>
      </c>
      <c r="AZ496" s="71">
        <f t="shared" si="416"/>
        <v>2.037022167856473E-3</v>
      </c>
      <c r="BA496" s="71">
        <f t="shared" si="443"/>
        <v>0.99979368681659242</v>
      </c>
      <c r="BB496" s="71">
        <f t="shared" si="417"/>
        <v>9.628771686094377E-3</v>
      </c>
      <c r="BC496" s="71">
        <f t="shared" si="408"/>
        <v>1.33096136284981E-2</v>
      </c>
      <c r="BD496" s="39">
        <f t="shared" si="406"/>
        <v>0</v>
      </c>
    </row>
    <row r="497" spans="1:57">
      <c r="A497" s="68">
        <v>43242</v>
      </c>
      <c r="B497" s="41">
        <f t="shared" si="355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70">
        <f t="shared" si="407"/>
        <v>3142.7405555555556</v>
      </c>
      <c r="T497" s="70" t="str">
        <f t="shared" si="419"/>
        <v>牛</v>
      </c>
      <c r="U497" s="70">
        <f t="shared" si="420"/>
        <v>3214.55</v>
      </c>
      <c r="V497" s="70">
        <f t="shared" si="421"/>
        <v>3192.23</v>
      </c>
      <c r="W497" s="40">
        <f t="shared" si="422"/>
        <v>6.9676468676616171E-3</v>
      </c>
      <c r="X497" s="70">
        <f t="shared" si="423"/>
        <v>1459</v>
      </c>
      <c r="Y497" s="70">
        <f t="shared" si="424"/>
        <v>1407</v>
      </c>
      <c r="Z497" s="71">
        <f t="shared" si="425"/>
        <v>6.9505644219541186E-3</v>
      </c>
      <c r="AA497" s="71">
        <f t="shared" si="426"/>
        <v>-8.062144313271709E-4</v>
      </c>
      <c r="AB497" s="71">
        <f t="shared" si="427"/>
        <v>-6.221904215794766E-5</v>
      </c>
      <c r="AC497" s="71">
        <f t="shared" si="428"/>
        <v>6.9054278255035765E-3</v>
      </c>
      <c r="AD497" s="71">
        <f t="shared" si="429"/>
        <v>1.0271095552655575E-3</v>
      </c>
      <c r="AE497" s="71">
        <f t="shared" si="430"/>
        <v>-5.9405373123960943E-3</v>
      </c>
      <c r="AF497" s="71">
        <f t="shared" si="431"/>
        <v>9.648905131075116E-4</v>
      </c>
      <c r="AG497" s="71">
        <f t="shared" si="432"/>
        <v>1.5867608178035897E-4</v>
      </c>
      <c r="AH497" s="71">
        <f t="shared" si="433"/>
        <v>-7.009073142364568E-4</v>
      </c>
      <c r="AI497" s="71">
        <f t="shared" si="434"/>
        <v>-1.0468693023869048E-3</v>
      </c>
      <c r="AJ497" s="71">
        <f t="shared" si="435"/>
        <v>-1.2152184214457317E-3</v>
      </c>
      <c r="AK497" s="71">
        <f t="shared" si="436"/>
        <v>-3.1626447834995374E-3</v>
      </c>
      <c r="AL497" s="71">
        <f t="shared" si="437"/>
        <v>4.8415965367682593E-3</v>
      </c>
      <c r="AM497" s="71">
        <f t="shared" si="438"/>
        <v>6.9676468676616171E-3</v>
      </c>
      <c r="AN497" s="71">
        <f t="shared" si="439"/>
        <v>1.0308392758887221E-4</v>
      </c>
      <c r="AO497" s="40">
        <f t="shared" si="440"/>
        <v>1</v>
      </c>
      <c r="AP497" s="40">
        <f t="shared" si="441"/>
        <v>1.166989039329472</v>
      </c>
      <c r="AQ497" s="71">
        <f t="shared" si="442"/>
        <v>6.4325351089357331E-4</v>
      </c>
      <c r="AR497" s="71">
        <f t="shared" si="418"/>
        <v>4.024451369018218E-3</v>
      </c>
      <c r="AS497" s="71">
        <f t="shared" si="409"/>
        <v>9.648905131075116E-4</v>
      </c>
      <c r="AT497" s="28">
        <f t="shared" si="410"/>
        <v>0.34622823984527851</v>
      </c>
      <c r="AU497" s="28">
        <f t="shared" si="411"/>
        <v>0.99103942652328536</v>
      </c>
      <c r="AV497" s="40">
        <f t="shared" si="412"/>
        <v>0.99103942652328536</v>
      </c>
      <c r="AW497" s="71">
        <f t="shared" si="413"/>
        <v>9.648905131075116E-4</v>
      </c>
      <c r="AX497" s="28">
        <f t="shared" si="414"/>
        <v>0.57840501792113619</v>
      </c>
      <c r="AY497" s="71">
        <f t="shared" si="415"/>
        <v>1.6789517532688524E-3</v>
      </c>
      <c r="AZ497" s="71">
        <f t="shared" si="416"/>
        <v>6.9054278255035765E-3</v>
      </c>
      <c r="BA497" s="71">
        <f t="shared" si="443"/>
        <v>0.63918164910106423</v>
      </c>
      <c r="BB497" s="71">
        <f t="shared" si="417"/>
        <v>-1.4023219895800672E-3</v>
      </c>
      <c r="BC497" s="71">
        <f t="shared" si="408"/>
        <v>2.3862865333447599E-3</v>
      </c>
      <c r="BD497" s="39">
        <f t="shared" si="406"/>
        <v>1</v>
      </c>
    </row>
    <row r="498" spans="1:57">
      <c r="A498" s="68">
        <v>43243</v>
      </c>
      <c r="B498" s="41">
        <f t="shared" si="355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70">
        <f t="shared" si="407"/>
        <v>3147.4861111111113</v>
      </c>
      <c r="T498" s="70" t="str">
        <f t="shared" si="419"/>
        <v>牛</v>
      </c>
      <c r="U498" s="70">
        <f t="shared" si="420"/>
        <v>3205.44</v>
      </c>
      <c r="V498" s="70">
        <f t="shared" si="421"/>
        <v>3168.96</v>
      </c>
      <c r="W498" s="40">
        <f t="shared" si="422"/>
        <v>1.1445908090461547E-2</v>
      </c>
      <c r="X498" s="70">
        <f t="shared" si="423"/>
        <v>930</v>
      </c>
      <c r="Y498" s="70">
        <f t="shared" si="424"/>
        <v>1459</v>
      </c>
      <c r="Z498" s="71">
        <f t="shared" si="425"/>
        <v>1.1380652890086858E-2</v>
      </c>
      <c r="AA498" s="71">
        <f t="shared" si="426"/>
        <v>-2.7757935138014323E-3</v>
      </c>
      <c r="AB498" s="71">
        <f t="shared" si="427"/>
        <v>-1.1445908090461485E-2</v>
      </c>
      <c r="AC498" s="71">
        <f t="shared" si="428"/>
        <v>0</v>
      </c>
      <c r="AD498" s="71">
        <f t="shared" si="429"/>
        <v>0</v>
      </c>
      <c r="AE498" s="71">
        <f t="shared" si="430"/>
        <v>-1.1445908090461485E-2</v>
      </c>
      <c r="AF498" s="71">
        <f t="shared" si="431"/>
        <v>-1.1445908090461485E-2</v>
      </c>
      <c r="AG498" s="71">
        <f t="shared" si="432"/>
        <v>-1.4221701604262971E-2</v>
      </c>
      <c r="AH498" s="71">
        <f t="shared" si="433"/>
        <v>-1.4767062461990266E-3</v>
      </c>
      <c r="AI498" s="71">
        <f t="shared" si="434"/>
        <v>-1.1205986854586024E-3</v>
      </c>
      <c r="AJ498" s="71">
        <f t="shared" si="435"/>
        <v>-1.8860742159040062E-3</v>
      </c>
      <c r="AK498" s="71">
        <f t="shared" si="436"/>
        <v>-5.2517367100031482E-3</v>
      </c>
      <c r="AL498" s="71">
        <f t="shared" si="437"/>
        <v>6.4347547360220419E-3</v>
      </c>
      <c r="AM498" s="71">
        <f t="shared" si="438"/>
        <v>6.5484905504803728E-3</v>
      </c>
      <c r="AN498" s="71">
        <f t="shared" si="439"/>
        <v>9.7215101031228004E-5</v>
      </c>
      <c r="AO498" s="40">
        <f t="shared" si="440"/>
        <v>1</v>
      </c>
      <c r="AP498" s="40">
        <f t="shared" si="441"/>
        <v>1.4333657587548578</v>
      </c>
      <c r="AQ498" s="71">
        <f t="shared" si="442"/>
        <v>-5.3310336730137117E-5</v>
      </c>
      <c r="AR498" s="71">
        <f t="shared" si="418"/>
        <v>-6.2913864814896116E-3</v>
      </c>
      <c r="AS498" s="71">
        <f t="shared" si="409"/>
        <v>-1.1445908090461485E-2</v>
      </c>
      <c r="AT498" s="28">
        <f t="shared" si="410"/>
        <v>0.18336575875486341</v>
      </c>
      <c r="AU498" s="28">
        <f t="shared" si="411"/>
        <v>0</v>
      </c>
      <c r="AV498" s="40">
        <f t="shared" si="412"/>
        <v>0</v>
      </c>
      <c r="AW498" s="71">
        <f t="shared" si="413"/>
        <v>-1.1445908090461485E-2</v>
      </c>
      <c r="AX498" s="28">
        <f t="shared" si="414"/>
        <v>-0.54824561403508743</v>
      </c>
      <c r="AY498" s="71">
        <f t="shared" si="415"/>
        <v>1.1830180260188846E-3</v>
      </c>
      <c r="AZ498" s="71">
        <f t="shared" si="416"/>
        <v>0</v>
      </c>
      <c r="BA498" s="71">
        <f t="shared" si="443"/>
        <v>0.99103942652328536</v>
      </c>
      <c r="BB498" s="71">
        <f t="shared" si="417"/>
        <v>4.024451369018218E-3</v>
      </c>
      <c r="BC498" s="71">
        <f t="shared" si="408"/>
        <v>9.648905131075116E-4</v>
      </c>
      <c r="BD498" s="39">
        <f t="shared" si="406"/>
        <v>0</v>
      </c>
    </row>
    <row r="499" spans="1:57">
      <c r="A499" s="68">
        <v>43244</v>
      </c>
      <c r="B499" s="41">
        <f t="shared" si="355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70">
        <f t="shared" si="407"/>
        <v>3150.318888888889</v>
      </c>
      <c r="T499" s="70" t="str">
        <f t="shared" si="419"/>
        <v>牛</v>
      </c>
      <c r="U499" s="70">
        <f t="shared" si="420"/>
        <v>3173.53</v>
      </c>
      <c r="V499" s="70">
        <f t="shared" si="421"/>
        <v>3152.38</v>
      </c>
      <c r="W499" s="40">
        <f t="shared" si="422"/>
        <v>6.6868099000321393E-3</v>
      </c>
      <c r="X499" s="70">
        <f t="shared" si="423"/>
        <v>1106</v>
      </c>
      <c r="Y499" s="70">
        <f t="shared" si="424"/>
        <v>1438</v>
      </c>
      <c r="Z499" s="71">
        <f t="shared" si="425"/>
        <v>6.6762628080077558E-3</v>
      </c>
      <c r="AA499" s="71">
        <f t="shared" si="426"/>
        <v>-3.2192397191335687E-4</v>
      </c>
      <c r="AB499" s="71">
        <f t="shared" si="427"/>
        <v>-5.9669781890624779E-3</v>
      </c>
      <c r="AC499" s="71">
        <f t="shared" si="428"/>
        <v>7.1983171096945842E-4</v>
      </c>
      <c r="AD499" s="71">
        <f t="shared" si="429"/>
        <v>1.7629986258349023E-3</v>
      </c>
      <c r="AE499" s="71">
        <f t="shared" si="430"/>
        <v>-4.9238112741971886E-3</v>
      </c>
      <c r="AF499" s="71">
        <f t="shared" si="431"/>
        <v>-4.2039795632275705E-3</v>
      </c>
      <c r="AG499" s="71">
        <f t="shared" si="432"/>
        <v>-4.5259035351410109E-3</v>
      </c>
      <c r="AH499" s="71">
        <f t="shared" si="433"/>
        <v>-9.4703247445183001E-5</v>
      </c>
      <c r="AI499" s="71">
        <f t="shared" si="434"/>
        <v>5.7118604703285515E-4</v>
      </c>
      <c r="AJ499" s="71">
        <f t="shared" si="435"/>
        <v>-5.1466236286199136E-4</v>
      </c>
      <c r="AK499" s="71">
        <f t="shared" si="436"/>
        <v>-3.472348270565908E-5</v>
      </c>
      <c r="AL499" s="71">
        <f t="shared" si="437"/>
        <v>4.0257004217194988E-3</v>
      </c>
      <c r="AM499" s="71">
        <f t="shared" si="438"/>
        <v>5.1100348345408525E-3</v>
      </c>
      <c r="AN499" s="71">
        <f t="shared" si="439"/>
        <v>5.3663055997740452E-5</v>
      </c>
      <c r="AO499" s="40">
        <f t="shared" si="440"/>
        <v>0.56156862745096903</v>
      </c>
      <c r="AP499" s="40">
        <f t="shared" si="441"/>
        <v>0.64156862745096754</v>
      </c>
      <c r="AQ499" s="71">
        <f t="shared" si="442"/>
        <v>-7.0100322111275068E-4</v>
      </c>
      <c r="AR499" s="71">
        <f t="shared" si="418"/>
        <v>-4.2229191365195391E-3</v>
      </c>
      <c r="AS499" s="71">
        <f t="shared" si="409"/>
        <v>-4.2039795632275705E-3</v>
      </c>
      <c r="AT499" s="28">
        <f t="shared" si="410"/>
        <v>0.55294117647056684</v>
      </c>
      <c r="AU499" s="28">
        <f t="shared" si="411"/>
        <v>0.14055727554179376</v>
      </c>
      <c r="AV499" s="40">
        <f t="shared" si="412"/>
        <v>0.10732860520094431</v>
      </c>
      <c r="AW499" s="71">
        <f t="shared" si="413"/>
        <v>-4.2039795632275705E-3</v>
      </c>
      <c r="AX499" s="28">
        <f t="shared" si="414"/>
        <v>-0.63120567375885828</v>
      </c>
      <c r="AY499" s="71">
        <f t="shared" si="415"/>
        <v>2.2279783131788447E-3</v>
      </c>
      <c r="AZ499" s="71">
        <f t="shared" si="416"/>
        <v>7.1983171096945842E-4</v>
      </c>
      <c r="BA499" s="71">
        <f t="shared" si="443"/>
        <v>0</v>
      </c>
      <c r="BB499" s="71">
        <f t="shared" si="417"/>
        <v>-6.2913864814896116E-3</v>
      </c>
      <c r="BC499" s="71">
        <f t="shared" si="408"/>
        <v>-1.1445908090461485E-2</v>
      </c>
      <c r="BD499" s="39">
        <f t="shared" si="406"/>
        <v>1</v>
      </c>
    </row>
    <row r="500" spans="1:57">
      <c r="A500" s="68">
        <v>43245</v>
      </c>
      <c r="B500" s="41">
        <f t="shared" si="355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70">
        <f t="shared" si="407"/>
        <v>3154.7422222222226</v>
      </c>
      <c r="T500" s="70" t="str">
        <f t="shared" si="419"/>
        <v>牛</v>
      </c>
      <c r="U500" s="70">
        <f t="shared" si="420"/>
        <v>3156.62</v>
      </c>
      <c r="V500" s="70">
        <f t="shared" si="421"/>
        <v>3131.09</v>
      </c>
      <c r="W500" s="40">
        <f t="shared" si="422"/>
        <v>8.120648152563182E-3</v>
      </c>
      <c r="X500" s="70">
        <f t="shared" si="423"/>
        <v>1010</v>
      </c>
      <c r="Y500" s="70">
        <f t="shared" si="424"/>
        <v>1426</v>
      </c>
      <c r="Z500" s="71">
        <f t="shared" si="425"/>
        <v>8.1088549458297188E-3</v>
      </c>
      <c r="AA500" s="71">
        <f t="shared" si="426"/>
        <v>-1.9799913180551135E-3</v>
      </c>
      <c r="AB500" s="71">
        <f t="shared" si="427"/>
        <v>-4.8651079142835504E-3</v>
      </c>
      <c r="AC500" s="71">
        <f t="shared" si="428"/>
        <v>3.2555402382796E-3</v>
      </c>
      <c r="AD500" s="71">
        <f t="shared" si="429"/>
        <v>2.6042713960679458E-3</v>
      </c>
      <c r="AE500" s="71">
        <f t="shared" si="430"/>
        <v>-5.5163767564953116E-3</v>
      </c>
      <c r="AF500" s="71">
        <f t="shared" si="431"/>
        <v>-2.2608365182156575E-3</v>
      </c>
      <c r="AG500" s="71">
        <f t="shared" si="432"/>
        <v>-4.2408278362707939E-3</v>
      </c>
      <c r="AH500" s="71">
        <f t="shared" si="433"/>
        <v>-4.4476779089507398E-4</v>
      </c>
      <c r="AI500" s="71">
        <f t="shared" si="434"/>
        <v>1.2538151741667608E-3</v>
      </c>
      <c r="AJ500" s="71">
        <f t="shared" si="435"/>
        <v>8.5720822073163787E-4</v>
      </c>
      <c r="AK500" s="71">
        <f t="shared" si="436"/>
        <v>1.2506429426129295E-3</v>
      </c>
      <c r="AL500" s="71">
        <f t="shared" si="437"/>
        <v>6.1456524161711294E-3</v>
      </c>
      <c r="AM500" s="71">
        <f t="shared" si="438"/>
        <v>7.2395712802459352E-3</v>
      </c>
      <c r="AN500" s="71">
        <f t="shared" si="439"/>
        <v>2.0617412270604248E-4</v>
      </c>
      <c r="AO500" s="40">
        <f t="shared" si="440"/>
        <v>0.5754912099276025</v>
      </c>
      <c r="AP500" s="40">
        <f t="shared" si="441"/>
        <v>0.89813857290590327</v>
      </c>
      <c r="AQ500" s="71">
        <f t="shared" si="442"/>
        <v>-1.0149579435524123E-4</v>
      </c>
      <c r="AR500" s="71">
        <f t="shared" si="418"/>
        <v>-3.717653583534701E-3</v>
      </c>
      <c r="AS500" s="71">
        <f t="shared" si="409"/>
        <v>-2.2608365182156575E-3</v>
      </c>
      <c r="AT500" s="28">
        <f t="shared" si="410"/>
        <v>0.7792140641158195</v>
      </c>
      <c r="AU500" s="28">
        <f t="shared" si="411"/>
        <v>0.44879120879121037</v>
      </c>
      <c r="AV500" s="40">
        <f t="shared" si="412"/>
        <v>0.39992166079123143</v>
      </c>
      <c r="AW500" s="71">
        <f t="shared" si="413"/>
        <v>-2.2608365182156575E-3</v>
      </c>
      <c r="AX500" s="28">
        <f t="shared" si="414"/>
        <v>-0.45828437132784705</v>
      </c>
      <c r="AY500" s="71">
        <f t="shared" si="415"/>
        <v>4.7920239627162993E-3</v>
      </c>
      <c r="AZ500" s="71">
        <f t="shared" si="416"/>
        <v>3.2555402382796E-3</v>
      </c>
      <c r="BA500" s="71">
        <f t="shared" si="443"/>
        <v>0.10732860520094431</v>
      </c>
      <c r="BB500" s="71">
        <f t="shared" si="417"/>
        <v>-4.2229191365195391E-3</v>
      </c>
      <c r="BC500" s="71">
        <f t="shared" si="408"/>
        <v>-4.2039795632275705E-3</v>
      </c>
      <c r="BD500" s="39">
        <f t="shared" si="406"/>
        <v>1</v>
      </c>
    </row>
    <row r="501" spans="1:57">
      <c r="A501" s="68">
        <v>43248</v>
      </c>
      <c r="B501" s="41">
        <f t="shared" si="355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70">
        <f t="shared" si="407"/>
        <v>3158.0238888888889</v>
      </c>
      <c r="T501" s="70" t="str">
        <f t="shared" si="419"/>
        <v>熊</v>
      </c>
      <c r="U501" s="70">
        <f t="shared" si="420"/>
        <v>3149.56</v>
      </c>
      <c r="V501" s="70">
        <f t="shared" si="421"/>
        <v>3116.21</v>
      </c>
      <c r="W501" s="40">
        <f t="shared" si="422"/>
        <v>1.0645240708729284E-2</v>
      </c>
      <c r="X501" s="70">
        <f t="shared" si="423"/>
        <v>1121</v>
      </c>
      <c r="Y501" s="70">
        <f t="shared" si="424"/>
        <v>951</v>
      </c>
      <c r="Z501" s="71">
        <f t="shared" si="425"/>
        <v>1.0631820225005631E-2</v>
      </c>
      <c r="AA501" s="71">
        <f t="shared" si="426"/>
        <v>-1.4303670262312456E-3</v>
      </c>
      <c r="AB501" s="71">
        <f t="shared" si="427"/>
        <v>-4.60806844074015E-3</v>
      </c>
      <c r="AC501" s="71">
        <f t="shared" si="428"/>
        <v>6.0371722679889456E-3</v>
      </c>
      <c r="AD501" s="71">
        <f t="shared" si="429"/>
        <v>4.0564005881868325E-3</v>
      </c>
      <c r="AE501" s="71">
        <f t="shared" si="430"/>
        <v>-6.5888401205423828E-3</v>
      </c>
      <c r="AF501" s="71">
        <f t="shared" si="431"/>
        <v>-5.5166785255331575E-4</v>
      </c>
      <c r="AG501" s="71">
        <f t="shared" si="432"/>
        <v>-1.9820348787846407E-3</v>
      </c>
      <c r="AH501" s="71">
        <f t="shared" si="433"/>
        <v>-1.240882940461097E-3</v>
      </c>
      <c r="AI501" s="71">
        <f t="shared" si="434"/>
        <v>-2.4417620259603299E-3</v>
      </c>
      <c r="AJ501" s="71">
        <f t="shared" si="435"/>
        <v>-3.4681229634303044E-3</v>
      </c>
      <c r="AK501" s="71">
        <f t="shared" si="436"/>
        <v>3.195592550800405E-3</v>
      </c>
      <c r="AL501" s="71">
        <f t="shared" si="437"/>
        <v>1.0645240708729284E-2</v>
      </c>
      <c r="AM501" s="71">
        <f t="shared" si="438"/>
        <v>6.3169511435016909E-3</v>
      </c>
      <c r="AN501" s="71">
        <f t="shared" si="439"/>
        <v>1.4934455245840453E-4</v>
      </c>
      <c r="AO501" s="40">
        <f t="shared" si="440"/>
        <v>0.61769115442278755</v>
      </c>
      <c r="AP501" s="40">
        <f t="shared" si="441"/>
        <v>0.75232383808096592</v>
      </c>
      <c r="AQ501" s="71">
        <f t="shared" si="442"/>
        <v>-1.1063143696679681E-3</v>
      </c>
      <c r="AR501" s="71">
        <f t="shared" si="418"/>
        <v>-3.8966049558121513E-3</v>
      </c>
      <c r="AS501" s="71">
        <f t="shared" si="409"/>
        <v>-5.5166785255331575E-4</v>
      </c>
      <c r="AT501" s="28">
        <f t="shared" si="410"/>
        <v>0.91874062968515613</v>
      </c>
      <c r="AU501" s="28">
        <f t="shared" si="411"/>
        <v>0.37285570131179674</v>
      </c>
      <c r="AV501" s="40">
        <f t="shared" si="412"/>
        <v>0.56581709145427117</v>
      </c>
      <c r="AW501" s="71">
        <f t="shared" si="413"/>
        <v>-5.5166785255331575E-4</v>
      </c>
      <c r="AX501" s="28">
        <f t="shared" si="414"/>
        <v>-0.36701649175413104</v>
      </c>
      <c r="AY501" s="71">
        <f t="shared" si="415"/>
        <v>9.784432671342715E-3</v>
      </c>
      <c r="AZ501" s="71">
        <f t="shared" si="416"/>
        <v>2.3599791880859027E-3</v>
      </c>
      <c r="BA501" s="71">
        <f t="shared" si="443"/>
        <v>0.39992166079123143</v>
      </c>
      <c r="BB501" s="71">
        <f t="shared" si="417"/>
        <v>-3.717653583534701E-3</v>
      </c>
      <c r="BC501" s="71">
        <f t="shared" si="408"/>
        <v>-2.2608365182156575E-3</v>
      </c>
      <c r="BD501" s="39">
        <f t="shared" si="406"/>
        <v>1</v>
      </c>
    </row>
    <row r="502" spans="1:57">
      <c r="A502" s="68">
        <v>43249</v>
      </c>
      <c r="B502" s="41">
        <f t="shared" si="355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70">
        <f t="shared" si="407"/>
        <v>3161.0183333333339</v>
      </c>
      <c r="T502" s="70" t="str">
        <f t="shared" si="419"/>
        <v>熊</v>
      </c>
      <c r="U502" s="70">
        <f t="shared" si="420"/>
        <v>3143.05</v>
      </c>
      <c r="V502" s="70">
        <f t="shared" si="421"/>
        <v>3112.64</v>
      </c>
      <c r="W502" s="40">
        <f t="shared" si="422"/>
        <v>9.7224253577570113E-3</v>
      </c>
      <c r="X502" s="70">
        <f t="shared" si="423"/>
        <v>948</v>
      </c>
      <c r="Y502" s="70">
        <f t="shared" si="424"/>
        <v>1317</v>
      </c>
      <c r="Z502" s="71">
        <f t="shared" si="425"/>
        <v>9.7168346316806233E-3</v>
      </c>
      <c r="AA502" s="71">
        <f t="shared" si="426"/>
        <v>-1.7431006696161041E-3</v>
      </c>
      <c r="AB502" s="71">
        <f t="shared" si="427"/>
        <v>-7.2132392054721382E-3</v>
      </c>
      <c r="AC502" s="71">
        <f t="shared" si="428"/>
        <v>2.5091861522847998E-3</v>
      </c>
      <c r="AD502" s="71">
        <f t="shared" si="429"/>
        <v>4.2820746257069284E-3</v>
      </c>
      <c r="AE502" s="71">
        <f t="shared" si="430"/>
        <v>-5.4403507320499563E-3</v>
      </c>
      <c r="AF502" s="71">
        <f t="shared" si="431"/>
        <v>-2.9311645797652258E-3</v>
      </c>
      <c r="AG502" s="71">
        <f t="shared" si="432"/>
        <v>-4.6742652493813519E-3</v>
      </c>
      <c r="AH502" s="71">
        <f t="shared" si="433"/>
        <v>-5.6572386194620155E-4</v>
      </c>
      <c r="AI502" s="71">
        <f t="shared" si="434"/>
        <v>1.2007026829726653E-3</v>
      </c>
      <c r="AJ502" s="71">
        <f t="shared" si="435"/>
        <v>2.1385466676896378E-3</v>
      </c>
      <c r="AK502" s="71">
        <f t="shared" si="436"/>
        <v>-4.1721360315423442E-3</v>
      </c>
      <c r="AL502" s="71">
        <f t="shared" si="437"/>
        <v>8.4542106572491806E-3</v>
      </c>
      <c r="AM502" s="71">
        <f t="shared" si="438"/>
        <v>6.165415484625212E-3</v>
      </c>
      <c r="AN502" s="71">
        <f t="shared" si="439"/>
        <v>0</v>
      </c>
      <c r="AO502" s="40">
        <f t="shared" si="440"/>
        <v>0.49244142101283928</v>
      </c>
      <c r="AP502" s="40">
        <f t="shared" si="441"/>
        <v>0.69879062736204667</v>
      </c>
      <c r="AQ502" s="71">
        <f t="shared" si="442"/>
        <v>7.5053888363592499E-4</v>
      </c>
      <c r="AR502" s="71">
        <f t="shared" si="418"/>
        <v>1.2409714517772001E-3</v>
      </c>
      <c r="AS502" s="71">
        <f t="shared" si="409"/>
        <v>-2.9311645797652258E-3</v>
      </c>
      <c r="AT502" s="28">
        <f t="shared" si="410"/>
        <v>0</v>
      </c>
      <c r="AU502" s="28">
        <f t="shared" si="411"/>
        <v>0.40623376623377472</v>
      </c>
      <c r="AV502" s="40">
        <f t="shared" si="412"/>
        <v>0.25715225254850654</v>
      </c>
      <c r="AW502" s="71">
        <f t="shared" si="413"/>
        <v>-2.9311645797652258E-3</v>
      </c>
      <c r="AX502" s="28">
        <f t="shared" si="414"/>
        <v>0.12726076948371759</v>
      </c>
      <c r="AY502" s="71">
        <f t="shared" si="415"/>
        <v>0</v>
      </c>
      <c r="AZ502" s="71">
        <f t="shared" si="416"/>
        <v>2.5091861522847998E-3</v>
      </c>
      <c r="BA502" s="71">
        <f t="shared" si="443"/>
        <v>0.56581709145427117</v>
      </c>
      <c r="BB502" s="71">
        <f t="shared" si="417"/>
        <v>-3.8966049558121513E-3</v>
      </c>
      <c r="BC502" s="71">
        <f t="shared" si="408"/>
        <v>-5.5166785255331575E-4</v>
      </c>
      <c r="BD502" s="39">
        <f t="shared" ref="BD502:BD533" si="444">IF(AR501&lt;0,1,0)</f>
        <v>1</v>
      </c>
    </row>
    <row r="503" spans="1:57">
      <c r="A503" s="68">
        <v>43250</v>
      </c>
      <c r="B503" s="41">
        <f t="shared" si="355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70">
        <f t="shared" si="407"/>
        <v>3162.1072222222219</v>
      </c>
      <c r="T503" s="70" t="str">
        <f t="shared" si="419"/>
        <v>熊</v>
      </c>
      <c r="U503" s="70">
        <f t="shared" si="420"/>
        <v>3085.19</v>
      </c>
      <c r="V503" s="70">
        <f t="shared" si="421"/>
        <v>3041.27</v>
      </c>
      <c r="W503" s="40">
        <f t="shared" si="422"/>
        <v>1.433805245420699E-2</v>
      </c>
      <c r="X503" s="70">
        <f t="shared" si="423"/>
        <v>1007</v>
      </c>
      <c r="Y503" s="70">
        <f t="shared" si="424"/>
        <v>1459</v>
      </c>
      <c r="Z503" s="71">
        <f t="shared" si="425"/>
        <v>1.4254464256736167E-2</v>
      </c>
      <c r="AA503" s="71">
        <f t="shared" si="426"/>
        <v>-1.2680768476773113E-2</v>
      </c>
      <c r="AB503" s="71">
        <f t="shared" si="427"/>
        <v>-1.4282156315793564E-2</v>
      </c>
      <c r="AC503" s="71">
        <f t="shared" si="428"/>
        <v>5.5896138413494304E-5</v>
      </c>
      <c r="AD503" s="71">
        <f t="shared" si="429"/>
        <v>1.3135854170498074E-3</v>
      </c>
      <c r="AE503" s="71">
        <f t="shared" si="430"/>
        <v>-1.3024467037157025E-2</v>
      </c>
      <c r="AF503" s="71">
        <f t="shared" si="431"/>
        <v>-1.2968570898743597E-2</v>
      </c>
      <c r="AG503" s="71">
        <f t="shared" si="432"/>
        <v>-2.564933937551676E-2</v>
      </c>
      <c r="AH503" s="71">
        <f t="shared" si="433"/>
        <v>-4.9911116245799072E-3</v>
      </c>
      <c r="AI503" s="71">
        <f t="shared" si="434"/>
        <v>-3.6188394516589884E-3</v>
      </c>
      <c r="AJ503" s="71">
        <f t="shared" si="435"/>
        <v>-3.4722708662557537E-3</v>
      </c>
      <c r="AK503" s="71">
        <f t="shared" si="436"/>
        <v>-5.2259881849791613E-3</v>
      </c>
      <c r="AL503" s="71">
        <f t="shared" si="437"/>
        <v>1.085544962196631E-2</v>
      </c>
      <c r="AM503" s="71">
        <f t="shared" si="438"/>
        <v>1.2806991408988262E-2</v>
      </c>
      <c r="AN503" s="71">
        <f t="shared" si="439"/>
        <v>3.0337183343671345E-4</v>
      </c>
      <c r="AO503" s="40">
        <f t="shared" si="440"/>
        <v>0.87841489042329068</v>
      </c>
      <c r="AP503" s="40">
        <f t="shared" si="441"/>
        <v>2.0588411888321838</v>
      </c>
      <c r="AQ503" s="71">
        <f t="shared" si="442"/>
        <v>1.753185837007173E-3</v>
      </c>
      <c r="AR503" s="71">
        <f t="shared" si="418"/>
        <v>-8.0459545472012228E-3</v>
      </c>
      <c r="AS503" s="71">
        <f t="shared" si="409"/>
        <v>-1.2968570898743597E-2</v>
      </c>
      <c r="AT503" s="28">
        <f t="shared" si="410"/>
        <v>0.39627739417591834</v>
      </c>
      <c r="AU503" s="28">
        <f t="shared" si="411"/>
        <v>4.3367346938794271E-3</v>
      </c>
      <c r="AV503" s="40">
        <f t="shared" si="412"/>
        <v>3.870673952642816E-3</v>
      </c>
      <c r="AW503" s="71">
        <f t="shared" si="413"/>
        <v>-1.2968570898743597E-2</v>
      </c>
      <c r="AX503" s="28">
        <f t="shared" si="414"/>
        <v>-0.55942622950819954</v>
      </c>
      <c r="AY503" s="71">
        <f t="shared" si="415"/>
        <v>4.3158760199373675E-3</v>
      </c>
      <c r="AZ503" s="71">
        <f t="shared" si="416"/>
        <v>5.5896138413494304E-5</v>
      </c>
      <c r="BA503" s="71">
        <f t="shared" si="443"/>
        <v>0.25715225254850654</v>
      </c>
      <c r="BB503" s="71">
        <f t="shared" si="417"/>
        <v>1.2409714517772001E-3</v>
      </c>
      <c r="BC503" s="71">
        <f t="shared" si="408"/>
        <v>-2.9311645797652258E-3</v>
      </c>
      <c r="BD503" s="39">
        <f t="shared" si="444"/>
        <v>0</v>
      </c>
    </row>
    <row r="504" spans="1:57">
      <c r="A504" s="68">
        <v>43251</v>
      </c>
      <c r="B504" s="41">
        <f t="shared" si="355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70">
        <f t="shared" si="407"/>
        <v>3159.3522222222218</v>
      </c>
      <c r="T504" s="70" t="str">
        <f t="shared" si="419"/>
        <v>熊</v>
      </c>
      <c r="U504" s="70">
        <f t="shared" si="420"/>
        <v>3098.05</v>
      </c>
      <c r="V504" s="70">
        <f t="shared" si="421"/>
        <v>3054.33</v>
      </c>
      <c r="W504" s="40">
        <f t="shared" si="422"/>
        <v>1.4212625340498783E-2</v>
      </c>
      <c r="X504" s="70">
        <f t="shared" si="423"/>
        <v>1459</v>
      </c>
      <c r="Y504" s="70">
        <f t="shared" si="424"/>
        <v>1041</v>
      </c>
      <c r="Z504" s="71">
        <f t="shared" si="425"/>
        <v>1.4279042272105328E-2</v>
      </c>
      <c r="AA504" s="71">
        <f t="shared" si="426"/>
        <v>6.6816889500820632E-3</v>
      </c>
      <c r="AB504" s="71">
        <f t="shared" si="427"/>
        <v>-8.3312886669697833E-4</v>
      </c>
      <c r="AC504" s="71">
        <f t="shared" si="428"/>
        <v>1.3379496473801898E-2</v>
      </c>
      <c r="AD504" s="71">
        <f t="shared" si="429"/>
        <v>1.1760104883452291E-2</v>
      </c>
      <c r="AE504" s="71">
        <f t="shared" si="430"/>
        <v>-2.4525204570466142E-3</v>
      </c>
      <c r="AF504" s="71">
        <f t="shared" si="431"/>
        <v>1.0926976016755201E-2</v>
      </c>
      <c r="AG504" s="71">
        <f t="shared" si="432"/>
        <v>1.7608664966837242E-2</v>
      </c>
      <c r="AH504" s="71">
        <f t="shared" si="433"/>
        <v>1.4392788467771829E-3</v>
      </c>
      <c r="AI504" s="71">
        <f t="shared" si="434"/>
        <v>8.7491068760630361E-4</v>
      </c>
      <c r="AJ504" s="71">
        <f t="shared" si="435"/>
        <v>1.4164493229838315E-3</v>
      </c>
      <c r="AK504" s="71">
        <f t="shared" si="436"/>
        <v>7.0492959504208988E-3</v>
      </c>
      <c r="AL504" s="71">
        <f t="shared" si="437"/>
        <v>9.5310036876528736E-3</v>
      </c>
      <c r="AM504" s="71">
        <f t="shared" si="438"/>
        <v>5.8725055299135775E-3</v>
      </c>
      <c r="AN504" s="71">
        <f t="shared" si="439"/>
        <v>3.8916184273063888E-5</v>
      </c>
      <c r="AO504" s="40">
        <f t="shared" si="440"/>
        <v>0.25641025641025639</v>
      </c>
      <c r="AP504" s="40">
        <f t="shared" si="441"/>
        <v>-0.44068376068375631</v>
      </c>
      <c r="AQ504" s="71">
        <f t="shared" si="442"/>
        <v>-9.7011313156580121E-4</v>
      </c>
      <c r="AR504" s="71">
        <f t="shared" si="418"/>
        <v>3.8387638820610685E-3</v>
      </c>
      <c r="AS504" s="71">
        <f t="shared" si="409"/>
        <v>1.0926976016755201E-2</v>
      </c>
      <c r="AT504" s="28">
        <f t="shared" si="410"/>
        <v>0.99692307692307192</v>
      </c>
      <c r="AU504" s="28">
        <f t="shared" si="411"/>
        <v>0.85777287761850407</v>
      </c>
      <c r="AV504" s="40">
        <f t="shared" si="412"/>
        <v>0.94098810612990924</v>
      </c>
      <c r="AW504" s="71">
        <f t="shared" si="413"/>
        <v>1.0926976016755201E-2</v>
      </c>
      <c r="AX504" s="28">
        <f t="shared" si="414"/>
        <v>0.27127172918571829</v>
      </c>
      <c r="AY504" s="71">
        <f t="shared" si="415"/>
        <v>9.5018164074674744E-3</v>
      </c>
      <c r="AZ504" s="71">
        <f t="shared" si="416"/>
        <v>5.0393766632165216E-3</v>
      </c>
      <c r="BA504" s="71">
        <f t="shared" si="443"/>
        <v>3.870673952642816E-3</v>
      </c>
      <c r="BB504" s="71">
        <f t="shared" si="417"/>
        <v>-8.0459545472012228E-3</v>
      </c>
      <c r="BC504" s="71">
        <f t="shared" si="408"/>
        <v>-1.2968570898743597E-2</v>
      </c>
      <c r="BD504" s="39">
        <f t="shared" si="444"/>
        <v>1</v>
      </c>
    </row>
    <row r="505" spans="1:57">
      <c r="A505" s="68">
        <v>43252</v>
      </c>
      <c r="B505" s="41">
        <f t="shared" si="355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70">
        <f t="shared" si="407"/>
        <v>3157.0650000000005</v>
      </c>
      <c r="T505" s="70" t="str">
        <f t="shared" si="419"/>
        <v>熊</v>
      </c>
      <c r="U505" s="70">
        <f t="shared" si="420"/>
        <v>3101.91</v>
      </c>
      <c r="V505" s="70">
        <f t="shared" si="421"/>
        <v>3059.98</v>
      </c>
      <c r="W505" s="40">
        <f t="shared" si="422"/>
        <v>1.3609670798576785E-2</v>
      </c>
      <c r="X505" s="70">
        <f t="shared" si="423"/>
        <v>1039</v>
      </c>
      <c r="Y505" s="70">
        <f t="shared" si="424"/>
        <v>1411</v>
      </c>
      <c r="Z505" s="71">
        <f t="shared" si="425"/>
        <v>1.359267363643726E-2</v>
      </c>
      <c r="AA505" s="71">
        <f t="shared" si="426"/>
        <v>-3.4691356460375185E-3</v>
      </c>
      <c r="AB505" s="71">
        <f t="shared" si="427"/>
        <v>-8.6676221164172524E-3</v>
      </c>
      <c r="AC505" s="71">
        <f t="shared" si="428"/>
        <v>4.9420486821594462E-3</v>
      </c>
      <c r="AD505" s="71">
        <f t="shared" si="429"/>
        <v>5.547433997288161E-3</v>
      </c>
      <c r="AE505" s="71">
        <f t="shared" si="430"/>
        <v>-8.0622368012885359E-3</v>
      </c>
      <c r="AF505" s="71">
        <f t="shared" si="431"/>
        <v>-3.1201881191290086E-3</v>
      </c>
      <c r="AG505" s="71">
        <f t="shared" si="432"/>
        <v>-6.5893237651665198E-3</v>
      </c>
      <c r="AH505" s="71">
        <f t="shared" si="433"/>
        <v>-1.2618380066690507E-3</v>
      </c>
      <c r="AI505" s="71">
        <f t="shared" si="434"/>
        <v>3.4356687575410217E-4</v>
      </c>
      <c r="AJ505" s="71">
        <f t="shared" si="435"/>
        <v>6.9673428887716737E-4</v>
      </c>
      <c r="AK505" s="71">
        <f t="shared" si="436"/>
        <v>-1.8137842805961673E-3</v>
      </c>
      <c r="AL505" s="71">
        <f t="shared" si="437"/>
        <v>7.5463508349474569E-3</v>
      </c>
      <c r="AM505" s="71">
        <f t="shared" si="438"/>
        <v>7.0340724703958513E-3</v>
      </c>
      <c r="AN505" s="71">
        <f t="shared" si="439"/>
        <v>6.8198092753123026E-5</v>
      </c>
      <c r="AO505" s="40">
        <f t="shared" si="440"/>
        <v>0.26415094339622347</v>
      </c>
      <c r="AP505" s="40">
        <f t="shared" si="441"/>
        <v>0.72384219554030294</v>
      </c>
      <c r="AQ505" s="71">
        <f t="shared" si="442"/>
        <v>-1.3258248539011648E-3</v>
      </c>
      <c r="AR505" s="71">
        <f t="shared" si="418"/>
        <v>-1.3746019312860292E-3</v>
      </c>
      <c r="AS505" s="71">
        <f t="shared" si="409"/>
        <v>-3.1201881191290086E-3</v>
      </c>
      <c r="AT505" s="28">
        <f t="shared" si="410"/>
        <v>2.4442538593469815E-2</v>
      </c>
      <c r="AU505" s="28">
        <f t="shared" si="411"/>
        <v>0.70185185185184806</v>
      </c>
      <c r="AV505" s="40">
        <f t="shared" si="412"/>
        <v>0.36155497257333447</v>
      </c>
      <c r="AW505" s="71">
        <f t="shared" si="413"/>
        <v>-3.1201881191290086E-3</v>
      </c>
      <c r="AX505" s="28">
        <f t="shared" si="414"/>
        <v>-0.1008824230860967</v>
      </c>
      <c r="AY505" s="71">
        <f t="shared" si="415"/>
        <v>1.8513255706316555E-4</v>
      </c>
      <c r="AZ505" s="71">
        <f t="shared" si="416"/>
        <v>4.9420486821594462E-3</v>
      </c>
      <c r="BA505" s="71">
        <f t="shared" si="443"/>
        <v>0.94098810612990924</v>
      </c>
      <c r="BB505" s="71">
        <f t="shared" si="417"/>
        <v>3.8387638820610685E-3</v>
      </c>
      <c r="BC505" s="71">
        <f t="shared" si="408"/>
        <v>1.0926976016755201E-2</v>
      </c>
      <c r="BD505" s="39">
        <f t="shared" si="444"/>
        <v>0</v>
      </c>
    </row>
    <row r="506" spans="1:57">
      <c r="A506" s="68">
        <v>43255</v>
      </c>
      <c r="B506" s="41">
        <f t="shared" si="355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70">
        <f t="shared" si="407"/>
        <v>3152.2672222222227</v>
      </c>
      <c r="T506" s="70" t="str">
        <f t="shared" si="419"/>
        <v>熊</v>
      </c>
      <c r="U506" s="70">
        <f t="shared" si="420"/>
        <v>3098.4</v>
      </c>
      <c r="V506" s="70">
        <f t="shared" si="421"/>
        <v>3077</v>
      </c>
      <c r="W506" s="40">
        <f t="shared" si="422"/>
        <v>6.9307528785006777E-3</v>
      </c>
      <c r="X506" s="70">
        <f t="shared" si="423"/>
        <v>951</v>
      </c>
      <c r="Y506" s="70">
        <f t="shared" si="424"/>
        <v>1021</v>
      </c>
      <c r="Z506" s="71">
        <f t="shared" si="425"/>
        <v>6.9403229520372091E-3</v>
      </c>
      <c r="AA506" s="71">
        <f t="shared" si="426"/>
        <v>2.6921850387549946E-3</v>
      </c>
      <c r="AB506" s="71">
        <f t="shared" si="427"/>
        <v>-2.3297191772242154E-3</v>
      </c>
      <c r="AC506" s="71">
        <f t="shared" si="428"/>
        <v>4.6010337012764215E-3</v>
      </c>
      <c r="AD506" s="71">
        <f t="shared" si="429"/>
        <v>4.8432355022732304E-3</v>
      </c>
      <c r="AE506" s="71">
        <f t="shared" si="430"/>
        <v>-2.0875173762272578E-3</v>
      </c>
      <c r="AF506" s="71">
        <f t="shared" si="431"/>
        <v>2.5135163250492171E-3</v>
      </c>
      <c r="AG506" s="71">
        <f t="shared" si="432"/>
        <v>5.2057013638041423E-3</v>
      </c>
      <c r="AH506" s="71">
        <f t="shared" si="433"/>
        <v>8.4318125852721001E-5</v>
      </c>
      <c r="AI506" s="71">
        <f t="shared" si="434"/>
        <v>-9.7016979090177777E-4</v>
      </c>
      <c r="AJ506" s="71">
        <f t="shared" si="435"/>
        <v>7.650886546828055E-4</v>
      </c>
      <c r="AK506" s="71">
        <f t="shared" si="436"/>
        <v>-5.3850646860275882E-4</v>
      </c>
      <c r="AL506" s="71">
        <f t="shared" si="437"/>
        <v>6.9307528785006777E-3</v>
      </c>
      <c r="AM506" s="71">
        <f t="shared" si="438"/>
        <v>4.3996956549141328E-3</v>
      </c>
      <c r="AN506" s="71">
        <f t="shared" si="439"/>
        <v>1.5249813057103978E-4</v>
      </c>
      <c r="AO506" s="40">
        <f t="shared" si="440"/>
        <v>0.30046728971961723</v>
      </c>
      <c r="AP506" s="40">
        <f t="shared" si="441"/>
        <v>-8.691588785047287E-2</v>
      </c>
      <c r="AQ506" s="71">
        <f t="shared" si="442"/>
        <v>7.8807705180256634E-4</v>
      </c>
      <c r="AR506" s="71">
        <f t="shared" si="418"/>
        <v>2.8995246630807874E-3</v>
      </c>
      <c r="AS506" s="71">
        <f t="shared" si="409"/>
        <v>2.5135163250492171E-3</v>
      </c>
      <c r="AT506" s="28">
        <f t="shared" si="410"/>
        <v>0.22289719626168045</v>
      </c>
      <c r="AU506" s="28">
        <f t="shared" si="411"/>
        <v>0.67181751287711633</v>
      </c>
      <c r="AV506" s="40">
        <f t="shared" si="412"/>
        <v>0.66308411214953245</v>
      </c>
      <c r="AW506" s="71">
        <f t="shared" si="413"/>
        <v>2.5135163250492171E-3</v>
      </c>
      <c r="AX506" s="28">
        <f t="shared" si="414"/>
        <v>0.41822429906543152</v>
      </c>
      <c r="AY506" s="71">
        <f t="shared" si="415"/>
        <v>1.5490109076243936E-3</v>
      </c>
      <c r="AZ506" s="71">
        <f t="shared" si="416"/>
        <v>2.9579254547526163E-3</v>
      </c>
      <c r="BA506" s="71">
        <f t="shared" si="443"/>
        <v>0.36155497257333447</v>
      </c>
      <c r="BB506" s="71">
        <f t="shared" si="417"/>
        <v>-1.3746019312860292E-3</v>
      </c>
      <c r="BC506" s="71">
        <f t="shared" ref="BC506:BC537" si="445">AS505</f>
        <v>-3.1201881191290086E-3</v>
      </c>
      <c r="BD506" s="39">
        <f t="shared" si="444"/>
        <v>1</v>
      </c>
    </row>
    <row r="507" spans="1:57">
      <c r="A507" s="68">
        <v>43256</v>
      </c>
      <c r="B507" s="41">
        <f t="shared" si="355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70">
        <f t="shared" si="407"/>
        <v>3148.4916666666668</v>
      </c>
      <c r="T507" s="70" t="str">
        <f t="shared" si="419"/>
        <v>熊</v>
      </c>
      <c r="U507" s="70">
        <f t="shared" si="420"/>
        <v>3114.56</v>
      </c>
      <c r="V507" s="70">
        <f t="shared" si="421"/>
        <v>3080.27</v>
      </c>
      <c r="W507" s="40">
        <f t="shared" si="422"/>
        <v>1.1070634774964524E-2</v>
      </c>
      <c r="X507" s="70">
        <f t="shared" si="423"/>
        <v>1459</v>
      </c>
      <c r="Y507" s="70">
        <f t="shared" si="424"/>
        <v>1036</v>
      </c>
      <c r="Z507" s="71">
        <f t="shared" si="425"/>
        <v>1.1104238652076891E-2</v>
      </c>
      <c r="AA507" s="71">
        <f t="shared" si="426"/>
        <v>-1.0292595419258558E-3</v>
      </c>
      <c r="AB507" s="71">
        <f t="shared" si="427"/>
        <v>-1.1238173840682689E-4</v>
      </c>
      <c r="AC507" s="71">
        <f t="shared" si="428"/>
        <v>1.095825303655763E-2</v>
      </c>
      <c r="AD507" s="71">
        <f t="shared" si="429"/>
        <v>8.5610197567364075E-3</v>
      </c>
      <c r="AE507" s="71">
        <f t="shared" si="430"/>
        <v>-2.5096150182280538E-3</v>
      </c>
      <c r="AF507" s="71">
        <f t="shared" si="431"/>
        <v>8.4486380183295198E-3</v>
      </c>
      <c r="AG507" s="71">
        <f t="shared" si="432"/>
        <v>7.4193784764035884E-3</v>
      </c>
      <c r="AH507" s="71">
        <f t="shared" si="433"/>
        <v>-1.1956588321110422E-3</v>
      </c>
      <c r="AI507" s="71">
        <f t="shared" si="434"/>
        <v>-7.9046521695676458E-4</v>
      </c>
      <c r="AJ507" s="71">
        <f t="shared" si="435"/>
        <v>1.2847918996967366E-3</v>
      </c>
      <c r="AK507" s="71">
        <f t="shared" si="436"/>
        <v>3.3396136981869314E-3</v>
      </c>
      <c r="AL507" s="71">
        <f t="shared" si="437"/>
        <v>5.8718212044135869E-3</v>
      </c>
      <c r="AM507" s="71">
        <f t="shared" si="438"/>
        <v>5.9026478821475707E-3</v>
      </c>
      <c r="AN507" s="71">
        <f t="shared" si="439"/>
        <v>2.6462283333118309E-4</v>
      </c>
      <c r="AO507" s="40">
        <f t="shared" si="440"/>
        <v>0.42668136714444821</v>
      </c>
      <c r="AP507" s="40">
        <f t="shared" si="441"/>
        <v>0.60198456449835447</v>
      </c>
      <c r="AQ507" s="71">
        <f t="shared" si="442"/>
        <v>-5.3254410481597255E-4</v>
      </c>
      <c r="AR507" s="71">
        <f t="shared" si="418"/>
        <v>4.8444014868115424E-3</v>
      </c>
      <c r="AS507" s="71">
        <f t="shared" si="409"/>
        <v>8.4486380183295198E-3</v>
      </c>
      <c r="AT507" s="28">
        <f t="shared" si="410"/>
        <v>0.99614112458656512</v>
      </c>
      <c r="AU507" s="28">
        <f t="shared" si="411"/>
        <v>0.98090561920349639</v>
      </c>
      <c r="AV507" s="40">
        <f t="shared" si="412"/>
        <v>0.98979294254885075</v>
      </c>
      <c r="AW507" s="71">
        <f t="shared" si="413"/>
        <v>8.4486380183295198E-3</v>
      </c>
      <c r="AX507" s="28">
        <f t="shared" si="414"/>
        <v>0.43890347039953914</v>
      </c>
      <c r="AY507" s="71">
        <f t="shared" si="415"/>
        <v>5.8492287164149297E-3</v>
      </c>
      <c r="AZ507" s="71">
        <f t="shared" si="416"/>
        <v>5.7902661437405512E-3</v>
      </c>
      <c r="BA507" s="71">
        <f t="shared" si="443"/>
        <v>0.66308411214953245</v>
      </c>
      <c r="BB507" s="71">
        <f t="shared" si="417"/>
        <v>2.8995246630807874E-3</v>
      </c>
      <c r="BC507" s="71">
        <f t="shared" si="445"/>
        <v>2.5135163250492171E-3</v>
      </c>
      <c r="BD507" s="39">
        <f t="shared" si="444"/>
        <v>0</v>
      </c>
    </row>
    <row r="508" spans="1:57">
      <c r="A508" s="68">
        <v>43257</v>
      </c>
      <c r="B508" s="41">
        <f t="shared" si="355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70">
        <f t="shared" si="407"/>
        <v>3145.1472222222228</v>
      </c>
      <c r="T508" s="70" t="str">
        <f t="shared" si="419"/>
        <v>熊</v>
      </c>
      <c r="U508" s="70">
        <f t="shared" si="420"/>
        <v>3117.52</v>
      </c>
      <c r="V508" s="70">
        <f t="shared" si="421"/>
        <v>3103.53</v>
      </c>
      <c r="W508" s="40">
        <f t="shared" si="422"/>
        <v>4.4976406180202572E-3</v>
      </c>
      <c r="X508" s="70">
        <f t="shared" si="423"/>
        <v>1428</v>
      </c>
      <c r="Y508" s="70">
        <f t="shared" si="424"/>
        <v>943</v>
      </c>
      <c r="Z508" s="71">
        <f t="shared" si="425"/>
        <v>4.4995931390048732E-3</v>
      </c>
      <c r="AA508" s="71">
        <f t="shared" si="426"/>
        <v>-1.6196989744602422E-3</v>
      </c>
      <c r="AB508" s="71">
        <f t="shared" si="427"/>
        <v>-7.5087846677839389E-4</v>
      </c>
      <c r="AC508" s="71">
        <f t="shared" si="428"/>
        <v>3.7467621512419932E-3</v>
      </c>
      <c r="AD508" s="71">
        <f t="shared" si="429"/>
        <v>2.6820044053039865E-3</v>
      </c>
      <c r="AE508" s="71">
        <f t="shared" si="430"/>
        <v>-1.8156362127162435E-3</v>
      </c>
      <c r="AF508" s="71">
        <f t="shared" si="431"/>
        <v>1.9311259385257306E-3</v>
      </c>
      <c r="AG508" s="71">
        <f t="shared" si="432"/>
        <v>3.1142696406525976E-4</v>
      </c>
      <c r="AH508" s="71">
        <f t="shared" si="433"/>
        <v>-1.2132779781922358E-3</v>
      </c>
      <c r="AI508" s="71">
        <f t="shared" si="434"/>
        <v>-5.8231844812028195E-4</v>
      </c>
      <c r="AJ508" s="71">
        <f t="shared" si="435"/>
        <v>-1.3292117929954096E-3</v>
      </c>
      <c r="AK508" s="71">
        <f t="shared" si="436"/>
        <v>1.4150685527848127E-4</v>
      </c>
      <c r="AL508" s="71">
        <f t="shared" si="437"/>
        <v>4.192864778289453E-3</v>
      </c>
      <c r="AM508" s="71">
        <f t="shared" si="438"/>
        <v>3.2932867660004812E-3</v>
      </c>
      <c r="AN508" s="71">
        <f t="shared" si="439"/>
        <v>1.9293162884480097E-4</v>
      </c>
      <c r="AO508" s="40">
        <f t="shared" si="440"/>
        <v>0.43251533742330434</v>
      </c>
      <c r="AP508" s="40">
        <f t="shared" si="441"/>
        <v>0.81901840490796518</v>
      </c>
      <c r="AQ508" s="71">
        <f t="shared" si="442"/>
        <v>5.6250473585375404E-4</v>
      </c>
      <c r="AR508" s="71">
        <f t="shared" si="418"/>
        <v>1.5966874544022912E-3</v>
      </c>
      <c r="AS508" s="71">
        <f t="shared" si="409"/>
        <v>1.9311259385257306E-3</v>
      </c>
      <c r="AT508" s="28">
        <f t="shared" si="410"/>
        <v>0.46625766871165214</v>
      </c>
      <c r="AU508" s="28">
        <f t="shared" si="411"/>
        <v>0.77170731707315654</v>
      </c>
      <c r="AV508" s="40">
        <f t="shared" si="412"/>
        <v>0.83273766976410424</v>
      </c>
      <c r="AW508" s="71">
        <f t="shared" si="413"/>
        <v>1.9311259385257306E-3</v>
      </c>
      <c r="AX508" s="28">
        <f t="shared" si="414"/>
        <v>0.35525375268047732</v>
      </c>
      <c r="AY508" s="71">
        <f t="shared" si="415"/>
        <v>1.9571430679946643E-3</v>
      </c>
      <c r="AZ508" s="71">
        <f t="shared" si="416"/>
        <v>2.5424082992219813E-3</v>
      </c>
      <c r="BA508" s="71">
        <f t="shared" si="443"/>
        <v>0.98979294254885075</v>
      </c>
      <c r="BB508" s="71">
        <f t="shared" si="417"/>
        <v>4.8444014868115424E-3</v>
      </c>
      <c r="BC508" s="71">
        <f t="shared" si="445"/>
        <v>8.4486380183295198E-3</v>
      </c>
      <c r="BD508" s="39">
        <f t="shared" si="444"/>
        <v>0</v>
      </c>
    </row>
    <row r="509" spans="1:57">
      <c r="A509" s="68">
        <v>43258</v>
      </c>
      <c r="B509" s="41">
        <f t="shared" si="355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70">
        <f t="shared" si="407"/>
        <v>3142.4761111111111</v>
      </c>
      <c r="T509" s="70" t="str">
        <f t="shared" si="419"/>
        <v>熊</v>
      </c>
      <c r="U509" s="70">
        <f t="shared" si="420"/>
        <v>3128.44</v>
      </c>
      <c r="V509" s="70">
        <f t="shared" si="421"/>
        <v>3105.61</v>
      </c>
      <c r="W509" s="40">
        <f t="shared" si="422"/>
        <v>7.324324335192779E-3</v>
      </c>
      <c r="X509" s="70">
        <f t="shared" si="423"/>
        <v>1017</v>
      </c>
      <c r="Y509" s="70">
        <f t="shared" si="424"/>
        <v>1331</v>
      </c>
      <c r="Z509" s="71">
        <f t="shared" si="425"/>
        <v>7.314541295279327E-3</v>
      </c>
      <c r="AA509" s="71">
        <f t="shared" si="426"/>
        <v>1.9241999664140422E-3</v>
      </c>
      <c r="AB509" s="71">
        <f t="shared" si="427"/>
        <v>-6.072536190506482E-3</v>
      </c>
      <c r="AC509" s="71">
        <f t="shared" si="428"/>
        <v>1.2517881446861925E-3</v>
      </c>
      <c r="AD509" s="71">
        <f t="shared" si="429"/>
        <v>2.3233423042493405E-3</v>
      </c>
      <c r="AE509" s="71">
        <f t="shared" si="430"/>
        <v>-5.0009820309435179E-3</v>
      </c>
      <c r="AF509" s="71">
        <f t="shared" si="431"/>
        <v>-3.7491938862572712E-3</v>
      </c>
      <c r="AG509" s="71">
        <f t="shared" si="432"/>
        <v>-1.8249939198432784E-3</v>
      </c>
      <c r="AH509" s="71">
        <f t="shared" si="433"/>
        <v>-1.4098226210165779E-4</v>
      </c>
      <c r="AI509" s="71">
        <f t="shared" si="434"/>
        <v>3.1073161527735496E-4</v>
      </c>
      <c r="AJ509" s="71">
        <f t="shared" si="435"/>
        <v>-5.1275807275267692E-4</v>
      </c>
      <c r="AK509" s="71">
        <f t="shared" si="436"/>
        <v>-1.3337182573986126E-3</v>
      </c>
      <c r="AL509" s="71">
        <f t="shared" si="437"/>
        <v>4.2860640611608412E-3</v>
      </c>
      <c r="AM509" s="71">
        <f t="shared" si="438"/>
        <v>3.9591666778058766E-3</v>
      </c>
      <c r="AN509" s="71">
        <f t="shared" si="439"/>
        <v>1.1228043172393102E-4</v>
      </c>
      <c r="AO509" s="40">
        <f t="shared" si="440"/>
        <v>0.45739910313900156</v>
      </c>
      <c r="AP509" s="40">
        <f t="shared" si="441"/>
        <v>8.9686098654626224E-3</v>
      </c>
      <c r="AQ509" s="71">
        <f t="shared" si="442"/>
        <v>-1.4349300325623984E-3</v>
      </c>
      <c r="AR509" s="71">
        <f t="shared" si="418"/>
        <v>-2.5277560605825758E-3</v>
      </c>
      <c r="AS509" s="71">
        <f t="shared" si="409"/>
        <v>-3.7491938862572712E-3</v>
      </c>
      <c r="AT509" s="28">
        <f t="shared" si="410"/>
        <v>0.14648729446935876</v>
      </c>
      <c r="AU509" s="28">
        <f t="shared" si="411"/>
        <v>0.31574675324675039</v>
      </c>
      <c r="AV509" s="40">
        <f t="shared" si="412"/>
        <v>0.17038983793253987</v>
      </c>
      <c r="AW509" s="71">
        <f t="shared" si="413"/>
        <v>-3.7491938862572712E-3</v>
      </c>
      <c r="AX509" s="28">
        <f t="shared" si="414"/>
        <v>-0.34472185720542775</v>
      </c>
      <c r="AY509" s="71">
        <f t="shared" si="415"/>
        <v>6.2900349951292673E-4</v>
      </c>
      <c r="AZ509" s="71">
        <f t="shared" si="416"/>
        <v>1.2517881446861925E-3</v>
      </c>
      <c r="BA509" s="71">
        <f t="shared" si="443"/>
        <v>0.83273766976410424</v>
      </c>
      <c r="BB509" s="71">
        <f t="shared" si="417"/>
        <v>1.5966874544022912E-3</v>
      </c>
      <c r="BC509" s="71">
        <f t="shared" si="445"/>
        <v>1.9311259385257306E-3</v>
      </c>
      <c r="BD509" s="39">
        <f t="shared" si="444"/>
        <v>0</v>
      </c>
    </row>
    <row r="510" spans="1:57">
      <c r="A510" s="68">
        <v>43259</v>
      </c>
      <c r="B510" s="41">
        <f t="shared" si="355"/>
        <v>5</v>
      </c>
      <c r="C510" s="39">
        <v>3100.6</v>
      </c>
      <c r="D510" s="39">
        <v>3095.44</v>
      </c>
      <c r="E510" s="39">
        <v>3092.22</v>
      </c>
      <c r="F510" s="39">
        <v>3088.81</v>
      </c>
      <c r="G510" s="39">
        <v>3070.48</v>
      </c>
      <c r="H510" s="39">
        <v>3100.6</v>
      </c>
      <c r="I510" s="39">
        <v>3067.33</v>
      </c>
      <c r="J510" s="39">
        <v>930</v>
      </c>
      <c r="K510" s="39">
        <v>1119</v>
      </c>
      <c r="L510" s="39">
        <v>3070.83</v>
      </c>
      <c r="M510" s="39">
        <v>3064.13</v>
      </c>
      <c r="N510" s="39">
        <v>3067.15</v>
      </c>
      <c r="O510" s="39">
        <v>3071</v>
      </c>
      <c r="P510" s="39">
        <v>3053.46</v>
      </c>
      <c r="Q510" s="39">
        <v>1300</v>
      </c>
      <c r="R510" s="39">
        <v>1418</v>
      </c>
      <c r="S510" s="70">
        <f t="shared" si="407"/>
        <v>3138.8911111111111</v>
      </c>
      <c r="T510" s="70" t="str">
        <f t="shared" si="419"/>
        <v>熊</v>
      </c>
      <c r="U510" s="70">
        <f t="shared" si="420"/>
        <v>3100.6</v>
      </c>
      <c r="V510" s="70">
        <f t="shared" si="421"/>
        <v>3053.46</v>
      </c>
      <c r="W510" s="40">
        <f t="shared" si="422"/>
        <v>1.5320267276505388E-2</v>
      </c>
      <c r="X510" s="70">
        <f t="shared" si="423"/>
        <v>930</v>
      </c>
      <c r="Y510" s="70">
        <f t="shared" si="424"/>
        <v>1418</v>
      </c>
      <c r="Z510" s="71">
        <f t="shared" si="425"/>
        <v>1.5203508998258361E-2</v>
      </c>
      <c r="AA510" s="71">
        <f t="shared" si="426"/>
        <v>-2.8663004116821658E-3</v>
      </c>
      <c r="AB510" s="71">
        <f t="shared" si="427"/>
        <v>-1.0846849486533127E-2</v>
      </c>
      <c r="AC510" s="71">
        <f t="shared" si="428"/>
        <v>4.4734177899721462E-3</v>
      </c>
      <c r="AD510" s="71">
        <f t="shared" si="429"/>
        <v>0</v>
      </c>
      <c r="AE510" s="71">
        <f t="shared" si="430"/>
        <v>-1.5320267276505371E-2</v>
      </c>
      <c r="AF510" s="71">
        <f t="shared" si="431"/>
        <v>-1.0846849486533127E-2</v>
      </c>
      <c r="AG510" s="71">
        <f t="shared" si="432"/>
        <v>-1.371314989821535E-2</v>
      </c>
      <c r="AH510" s="71">
        <f t="shared" si="433"/>
        <v>-1.665580336113949E-3</v>
      </c>
      <c r="AI510" s="71">
        <f t="shared" si="434"/>
        <v>-2.7063615977430252E-3</v>
      </c>
      <c r="AJ510" s="71">
        <f t="shared" si="435"/>
        <v>-3.8097376842383965E-3</v>
      </c>
      <c r="AK510" s="71">
        <f t="shared" si="436"/>
        <v>-9.7617399811553863E-3</v>
      </c>
      <c r="AL510" s="71">
        <f t="shared" si="437"/>
        <v>1.0788164805826157E-2</v>
      </c>
      <c r="AM510" s="71">
        <f t="shared" si="438"/>
        <v>5.7278675850659369E-3</v>
      </c>
      <c r="AN510" s="71">
        <f t="shared" si="439"/>
        <v>1.1398219610426852E-4</v>
      </c>
      <c r="AO510" s="40">
        <f t="shared" si="440"/>
        <v>1</v>
      </c>
      <c r="AP510" s="40">
        <f t="shared" si="441"/>
        <v>1.267508265704842</v>
      </c>
      <c r="AQ510" s="71">
        <f t="shared" si="442"/>
        <v>-2.1842041883458861E-3</v>
      </c>
      <c r="AR510" s="71">
        <f t="shared" si="418"/>
        <v>-1.1990917014820638E-3</v>
      </c>
      <c r="AS510" s="71">
        <f t="shared" si="409"/>
        <v>-1.0846849486533127E-2</v>
      </c>
      <c r="AT510" s="28">
        <f t="shared" si="410"/>
        <v>9.4679891794412163E-2</v>
      </c>
      <c r="AU510" s="28">
        <f t="shared" si="411"/>
        <v>0.78050171037628746</v>
      </c>
      <c r="AV510" s="40">
        <f t="shared" si="412"/>
        <v>0.29041154009334091</v>
      </c>
      <c r="AW510" s="71">
        <f t="shared" si="413"/>
        <v>-1.0846849486533127E-2</v>
      </c>
      <c r="AX510" s="28">
        <f t="shared" si="414"/>
        <v>-7.8065337293166018E-2</v>
      </c>
      <c r="AY510" s="71">
        <f t="shared" si="415"/>
        <v>1.0264248246708708E-3</v>
      </c>
      <c r="AZ510" s="71">
        <f t="shared" si="416"/>
        <v>4.4734177899721462E-3</v>
      </c>
      <c r="BA510" s="71">
        <f t="shared" si="443"/>
        <v>0.17038983793253987</v>
      </c>
      <c r="BB510" s="71">
        <f t="shared" si="417"/>
        <v>-2.5277560605825758E-3</v>
      </c>
      <c r="BC510" s="71">
        <f t="shared" si="445"/>
        <v>-3.7491938862572712E-3</v>
      </c>
      <c r="BD510" s="39">
        <f t="shared" si="444"/>
        <v>1</v>
      </c>
      <c r="BE510" t="s">
        <v>789</v>
      </c>
    </row>
    <row r="511" spans="1:57">
      <c r="A511" s="68">
        <v>43262</v>
      </c>
      <c r="B511" s="41">
        <f t="shared" si="355"/>
        <v>1</v>
      </c>
      <c r="C511" s="39">
        <v>3057.34</v>
      </c>
      <c r="D511" s="39">
        <v>3050.18</v>
      </c>
      <c r="E511" s="39">
        <v>3044.88</v>
      </c>
      <c r="F511" s="39">
        <v>3049.64</v>
      </c>
      <c r="G511" s="39">
        <v>3059.06</v>
      </c>
      <c r="H511" s="39">
        <v>3063.61</v>
      </c>
      <c r="I511" s="39">
        <v>3042.06</v>
      </c>
      <c r="J511" s="39">
        <v>1119</v>
      </c>
      <c r="K511" s="39">
        <v>948</v>
      </c>
      <c r="L511" s="39">
        <v>3059.45</v>
      </c>
      <c r="M511" s="39">
        <v>3057.5</v>
      </c>
      <c r="N511" s="39">
        <v>3052.78</v>
      </c>
      <c r="O511" s="39">
        <v>3059.85</v>
      </c>
      <c r="P511" s="39">
        <v>3038.72</v>
      </c>
      <c r="Q511" s="39">
        <v>1304</v>
      </c>
      <c r="R511" s="39">
        <v>1416</v>
      </c>
      <c r="S511" s="70">
        <f t="shared" si="407"/>
        <v>3131.9483333333337</v>
      </c>
      <c r="T511" s="70" t="str">
        <f t="shared" si="419"/>
        <v>熊</v>
      </c>
      <c r="U511" s="70">
        <f t="shared" si="420"/>
        <v>3063.61</v>
      </c>
      <c r="V511" s="70">
        <f t="shared" si="421"/>
        <v>3038.72</v>
      </c>
      <c r="W511" s="40">
        <f t="shared" si="422"/>
        <v>8.157585062670971E-3</v>
      </c>
      <c r="X511" s="70">
        <f t="shared" si="423"/>
        <v>1119</v>
      </c>
      <c r="Y511" s="70">
        <f t="shared" si="424"/>
        <v>1416</v>
      </c>
      <c r="Z511" s="71">
        <f t="shared" si="425"/>
        <v>8.1410638005587621E-3</v>
      </c>
      <c r="AA511" s="71">
        <f t="shared" si="426"/>
        <v>-3.2035347889220454E-3</v>
      </c>
      <c r="AB511" s="71">
        <f t="shared" si="427"/>
        <v>-3.541308293986343E-3</v>
      </c>
      <c r="AC511" s="71">
        <f t="shared" si="428"/>
        <v>4.6162767686846219E-3</v>
      </c>
      <c r="AD511" s="71">
        <f t="shared" si="429"/>
        <v>2.0487023070037153E-3</v>
      </c>
      <c r="AE511" s="71">
        <f t="shared" si="430"/>
        <v>-6.1088827556673711E-3</v>
      </c>
      <c r="AF511" s="71">
        <f t="shared" si="431"/>
        <v>-1.4926059869827737E-3</v>
      </c>
      <c r="AG511" s="71">
        <f t="shared" si="432"/>
        <v>-4.6961407759048722E-3</v>
      </c>
      <c r="AH511" s="71">
        <f t="shared" si="433"/>
        <v>-2.3446516033054522E-3</v>
      </c>
      <c r="AI511" s="71">
        <f t="shared" si="434"/>
        <v>-4.0837653563539781E-3</v>
      </c>
      <c r="AJ511" s="71">
        <f t="shared" si="435"/>
        <v>-2.5217060086520316E-3</v>
      </c>
      <c r="AK511" s="71">
        <f t="shared" si="436"/>
        <v>5.6242235476382913E-4</v>
      </c>
      <c r="AL511" s="71">
        <f t="shared" si="437"/>
        <v>7.0590416732070624E-3</v>
      </c>
      <c r="AM511" s="71">
        <f t="shared" si="438"/>
        <v>6.929521035944004E-3</v>
      </c>
      <c r="AN511" s="71">
        <f t="shared" si="439"/>
        <v>1.2748201785338007E-4</v>
      </c>
      <c r="AO511" s="40">
        <f t="shared" si="440"/>
        <v>0.70904872389791518</v>
      </c>
      <c r="AP511" s="40">
        <f t="shared" si="441"/>
        <v>1.1642691415313193</v>
      </c>
      <c r="AQ511" s="71">
        <f t="shared" si="442"/>
        <v>-6.3757266809635351E-4</v>
      </c>
      <c r="AR511" s="71">
        <f t="shared" si="418"/>
        <v>-2.1825103596000463E-3</v>
      </c>
      <c r="AS511" s="71">
        <f t="shared" si="409"/>
        <v>-1.4926059869827737E-3</v>
      </c>
      <c r="AT511" s="28">
        <f t="shared" si="410"/>
        <v>0.78886310904871726</v>
      </c>
      <c r="AU511" s="28">
        <f t="shared" si="411"/>
        <v>0.66540463795552895</v>
      </c>
      <c r="AV511" s="40">
        <f t="shared" si="412"/>
        <v>0.56488549618321471</v>
      </c>
      <c r="AW511" s="71">
        <f t="shared" si="413"/>
        <v>-1.4926059869827737E-3</v>
      </c>
      <c r="AX511" s="28">
        <f t="shared" si="414"/>
        <v>-0.26797910807551345</v>
      </c>
      <c r="AY511" s="71">
        <f t="shared" si="415"/>
        <v>5.5727617209674609E-3</v>
      </c>
      <c r="AZ511" s="71">
        <f t="shared" si="416"/>
        <v>4.6162767686846219E-3</v>
      </c>
      <c r="BA511" s="71">
        <f t="shared" si="443"/>
        <v>0.29041154009334091</v>
      </c>
      <c r="BB511" s="71">
        <f t="shared" si="417"/>
        <v>-1.1990917014820638E-3</v>
      </c>
      <c r="BC511" s="71">
        <f t="shared" si="445"/>
        <v>-1.0846849486533127E-2</v>
      </c>
      <c r="BD511" s="39">
        <f t="shared" si="444"/>
        <v>1</v>
      </c>
    </row>
    <row r="512" spans="1:57">
      <c r="A512" s="68">
        <v>43263</v>
      </c>
      <c r="B512" s="41">
        <f t="shared" si="355"/>
        <v>2</v>
      </c>
      <c r="C512" s="39">
        <v>3053.03</v>
      </c>
      <c r="D512" s="39">
        <v>3056.1</v>
      </c>
      <c r="E512" s="39">
        <v>3059.76</v>
      </c>
      <c r="F512" s="39">
        <v>3055.02</v>
      </c>
      <c r="G512" s="39">
        <v>3066.81</v>
      </c>
      <c r="H512" s="39">
        <v>3067.13</v>
      </c>
      <c r="I512" s="39">
        <v>3034.27</v>
      </c>
      <c r="J512" s="39">
        <v>1125</v>
      </c>
      <c r="K512" s="39">
        <v>1017</v>
      </c>
      <c r="L512" s="39">
        <v>3068</v>
      </c>
      <c r="M512" s="39">
        <v>3068.32</v>
      </c>
      <c r="N512" s="39">
        <v>3079.8</v>
      </c>
      <c r="O512" s="39">
        <v>3081.37</v>
      </c>
      <c r="P512" s="39">
        <v>3065.45</v>
      </c>
      <c r="Q512" s="39">
        <v>1445</v>
      </c>
      <c r="R512" s="39">
        <v>1331</v>
      </c>
      <c r="S512" s="70">
        <f t="shared" si="407"/>
        <v>3125.46</v>
      </c>
      <c r="T512" s="70" t="str">
        <f t="shared" si="419"/>
        <v>熊</v>
      </c>
      <c r="U512" s="70">
        <f t="shared" si="420"/>
        <v>3081.37</v>
      </c>
      <c r="V512" s="70">
        <f t="shared" si="421"/>
        <v>3034.27</v>
      </c>
      <c r="W512" s="40">
        <f t="shared" si="422"/>
        <v>1.5403434886490154E-2</v>
      </c>
      <c r="X512" s="70">
        <f t="shared" si="423"/>
        <v>1445</v>
      </c>
      <c r="Y512" s="70">
        <f t="shared" si="424"/>
        <v>1017</v>
      </c>
      <c r="Z512" s="71">
        <f t="shared" si="425"/>
        <v>1.5427296816605112E-2</v>
      </c>
      <c r="AA512" s="71">
        <f t="shared" si="426"/>
        <v>8.188921703752062E-5</v>
      </c>
      <c r="AB512" s="71">
        <f t="shared" si="427"/>
        <v>-5.0964347160744347E-4</v>
      </c>
      <c r="AC512" s="71">
        <f t="shared" si="428"/>
        <v>1.4893791414882661E-2</v>
      </c>
      <c r="AD512" s="71">
        <f t="shared" si="429"/>
        <v>9.2397631790587728E-3</v>
      </c>
      <c r="AE512" s="71">
        <f t="shared" si="430"/>
        <v>-6.1636717074312151E-3</v>
      </c>
      <c r="AF512" s="71">
        <f t="shared" si="431"/>
        <v>8.7301197074513334E-3</v>
      </c>
      <c r="AG512" s="71">
        <f t="shared" si="432"/>
        <v>8.8120089244887803E-3</v>
      </c>
      <c r="AH512" s="71">
        <f t="shared" si="433"/>
        <v>1.0050531772690559E-3</v>
      </c>
      <c r="AI512" s="71">
        <f t="shared" si="434"/>
        <v>2.2019414111154358E-3</v>
      </c>
      <c r="AJ512" s="71">
        <f t="shared" si="435"/>
        <v>6.5159914224979614E-4</v>
      </c>
      <c r="AK512" s="71">
        <f t="shared" si="436"/>
        <v>4.5033933203564077E-3</v>
      </c>
      <c r="AL512" s="71">
        <f t="shared" si="437"/>
        <v>1.077140253362901E-2</v>
      </c>
      <c r="AM512" s="71">
        <f t="shared" si="438"/>
        <v>5.1799257491236114E-3</v>
      </c>
      <c r="AN512" s="71">
        <f t="shared" si="439"/>
        <v>3.8795007992924993E-4</v>
      </c>
      <c r="AO512" s="40">
        <f t="shared" si="440"/>
        <v>0.57090687766281634</v>
      </c>
      <c r="AP512" s="40">
        <f t="shared" si="441"/>
        <v>0.56329884357882365</v>
      </c>
      <c r="AQ512" s="71">
        <f t="shared" si="442"/>
        <v>1.042970380586814E-4</v>
      </c>
      <c r="AR512" s="71">
        <f t="shared" si="418"/>
        <v>3.8387763071656669E-3</v>
      </c>
      <c r="AS512" s="71">
        <f t="shared" si="409"/>
        <v>8.7301197074513334E-3</v>
      </c>
      <c r="AT512" s="28">
        <f t="shared" si="410"/>
        <v>0.99026171637248439</v>
      </c>
      <c r="AU512" s="28">
        <f t="shared" si="411"/>
        <v>0.90138190954775743</v>
      </c>
      <c r="AV512" s="40">
        <f t="shared" si="412"/>
        <v>0.96666666666667278</v>
      </c>
      <c r="AW512" s="71">
        <f t="shared" si="413"/>
        <v>8.7301197074513334E-3</v>
      </c>
      <c r="AX512" s="28">
        <f t="shared" si="414"/>
        <v>0.25053078556263703</v>
      </c>
      <c r="AY512" s="71">
        <f t="shared" si="415"/>
        <v>1.0667065027787607E-2</v>
      </c>
      <c r="AZ512" s="71">
        <f t="shared" si="416"/>
        <v>4.6702822775162786E-3</v>
      </c>
      <c r="BA512" s="71">
        <f t="shared" si="443"/>
        <v>0.56488549618321471</v>
      </c>
      <c r="BB512" s="71">
        <f t="shared" si="417"/>
        <v>-2.1825103596000463E-3</v>
      </c>
      <c r="BC512" s="71">
        <f t="shared" si="445"/>
        <v>-1.4926059869827737E-3</v>
      </c>
      <c r="BD512" s="39">
        <f t="shared" si="444"/>
        <v>1</v>
      </c>
    </row>
    <row r="513" spans="1:56">
      <c r="A513" s="68">
        <v>43264</v>
      </c>
      <c r="B513" s="41">
        <f t="shared" si="355"/>
        <v>3</v>
      </c>
      <c r="C513" s="39">
        <v>3071.46</v>
      </c>
      <c r="D513" s="39">
        <v>3065.95</v>
      </c>
      <c r="E513" s="39">
        <v>3066.72</v>
      </c>
      <c r="F513" s="39">
        <v>3065.17</v>
      </c>
      <c r="G513" s="39">
        <v>3056.69</v>
      </c>
      <c r="H513" s="39">
        <v>3071.46</v>
      </c>
      <c r="I513" s="39">
        <v>3056.4</v>
      </c>
      <c r="J513" s="39">
        <v>930</v>
      </c>
      <c r="K513" s="39">
        <v>1127</v>
      </c>
      <c r="L513" s="39">
        <v>3056.96</v>
      </c>
      <c r="M513" s="39">
        <v>3055.53</v>
      </c>
      <c r="N513" s="39">
        <v>3049.8</v>
      </c>
      <c r="O513" s="39">
        <v>3065.39</v>
      </c>
      <c r="P513" s="39">
        <v>3044.26</v>
      </c>
      <c r="Q513" s="39">
        <v>1348</v>
      </c>
      <c r="R513" s="39">
        <v>1455</v>
      </c>
      <c r="S513" s="70">
        <f t="shared" si="407"/>
        <v>3121.322222222223</v>
      </c>
      <c r="T513" s="70" t="str">
        <f t="shared" si="419"/>
        <v>熊</v>
      </c>
      <c r="U513" s="70">
        <f t="shared" si="420"/>
        <v>3071.46</v>
      </c>
      <c r="V513" s="70">
        <f t="shared" si="421"/>
        <v>3044.26</v>
      </c>
      <c r="W513" s="40">
        <f t="shared" si="422"/>
        <v>8.8951683031727163E-3</v>
      </c>
      <c r="X513" s="70">
        <f t="shared" si="423"/>
        <v>930</v>
      </c>
      <c r="Y513" s="70">
        <f t="shared" si="424"/>
        <v>1455</v>
      </c>
      <c r="Z513" s="71">
        <f t="shared" si="425"/>
        <v>8.8557233367844018E-3</v>
      </c>
      <c r="AA513" s="71">
        <f t="shared" si="426"/>
        <v>-2.7116412280843759E-3</v>
      </c>
      <c r="AB513" s="71">
        <f t="shared" si="427"/>
        <v>-7.0770038853162145E-3</v>
      </c>
      <c r="AC513" s="71">
        <f t="shared" si="428"/>
        <v>1.818164417856472E-3</v>
      </c>
      <c r="AD513" s="71">
        <f t="shared" si="429"/>
        <v>0</v>
      </c>
      <c r="AE513" s="71">
        <f t="shared" si="430"/>
        <v>-8.8951683031728308E-3</v>
      </c>
      <c r="AF513" s="71">
        <f t="shared" si="431"/>
        <v>-7.0770038853162145E-3</v>
      </c>
      <c r="AG513" s="71">
        <f t="shared" si="432"/>
        <v>-9.7886451134006139E-3</v>
      </c>
      <c r="AH513" s="71">
        <f t="shared" si="433"/>
        <v>-1.7955461604640657E-3</v>
      </c>
      <c r="AI513" s="71">
        <f t="shared" si="434"/>
        <v>-1.5444320440853284E-3</v>
      </c>
      <c r="AJ513" s="71">
        <f t="shared" si="435"/>
        <v>-2.0499858074479954E-3</v>
      </c>
      <c r="AK513" s="71">
        <f t="shared" si="436"/>
        <v>-4.8203874251766818E-3</v>
      </c>
      <c r="AL513" s="71">
        <f t="shared" si="437"/>
        <v>4.9152657928164135E-3</v>
      </c>
      <c r="AM513" s="71">
        <f t="shared" si="438"/>
        <v>6.916954079428282E-3</v>
      </c>
      <c r="AN513" s="71">
        <f t="shared" si="439"/>
        <v>8.8326940592078896E-5</v>
      </c>
      <c r="AO513" s="40">
        <f t="shared" si="440"/>
        <v>1</v>
      </c>
      <c r="AP513" s="40">
        <f t="shared" si="441"/>
        <v>1.5537848605577806</v>
      </c>
      <c r="AQ513" s="71">
        <f t="shared" si="442"/>
        <v>-4.678944345392987E-4</v>
      </c>
      <c r="AR513" s="71">
        <f t="shared" si="418"/>
        <v>-2.3449434007316817E-3</v>
      </c>
      <c r="AS513" s="71">
        <f t="shared" ref="AS513:AS544" si="446">LN(N513/C513)</f>
        <v>-7.0770038853162145E-3</v>
      </c>
      <c r="AT513" s="28">
        <f t="shared" ref="AT513:AT544" si="447">+(G513-I513)/(H513-I513)</f>
        <v>1.925630810092727E-2</v>
      </c>
      <c r="AU513" s="28">
        <f t="shared" ref="AU513:AU544" si="448">+(N513-P513)/(O513-P513)</f>
        <v>0.26218646474207546</v>
      </c>
      <c r="AV513" s="40">
        <f t="shared" ref="AV513:AV544" si="449">+(N513-V513)/(U513-V513)</f>
        <v>0.20367647058823532</v>
      </c>
      <c r="AW513" s="71">
        <f t="shared" ref="AW513:AW544" si="450">LN(N513/C513)</f>
        <v>-7.0770038853162145E-3</v>
      </c>
      <c r="AX513" s="28">
        <f t="shared" ref="AX513:AX544" si="451">(N513-L513)/(U513-V513)</f>
        <v>-0.26323529411764346</v>
      </c>
      <c r="AY513" s="71">
        <f t="shared" ref="AY513:AY544" si="452">LN(G513/I513)</f>
        <v>9.4878367639706528E-5</v>
      </c>
      <c r="AZ513" s="71">
        <f t="shared" ref="AZ513:AZ544" si="453">LN(N513/P513)</f>
        <v>1.818164417856472E-3</v>
      </c>
      <c r="BA513" s="71">
        <f t="shared" si="443"/>
        <v>0.96666666666667278</v>
      </c>
      <c r="BB513" s="71">
        <f t="shared" ref="BB513:BB544" si="454">AR512</f>
        <v>3.8387763071656669E-3</v>
      </c>
      <c r="BC513" s="71">
        <f t="shared" si="445"/>
        <v>8.7301197074513334E-3</v>
      </c>
      <c r="BD513" s="39">
        <f t="shared" si="444"/>
        <v>0</v>
      </c>
    </row>
    <row r="514" spans="1:56">
      <c r="A514" s="68">
        <v>43265</v>
      </c>
      <c r="B514" s="41">
        <f t="shared" ref="B514:B577" si="455">WEEKDAY(A514,2)</f>
        <v>4</v>
      </c>
      <c r="C514" s="39">
        <v>3038.07</v>
      </c>
      <c r="D514" s="39">
        <v>3039.92</v>
      </c>
      <c r="E514" s="39">
        <v>3044.38</v>
      </c>
      <c r="F514" s="39">
        <v>3044.72</v>
      </c>
      <c r="G514" s="39">
        <v>3041.22</v>
      </c>
      <c r="H514" s="39">
        <v>3066</v>
      </c>
      <c r="I514" s="39">
        <v>3035.79</v>
      </c>
      <c r="J514" s="39">
        <v>1000</v>
      </c>
      <c r="K514" s="39">
        <v>931</v>
      </c>
      <c r="L514" s="39">
        <v>3041.73</v>
      </c>
      <c r="M514" s="39">
        <v>3038.76</v>
      </c>
      <c r="N514" s="39">
        <v>3044.16</v>
      </c>
      <c r="O514" s="39">
        <v>3050.05</v>
      </c>
      <c r="P514" s="39">
        <v>3032.57</v>
      </c>
      <c r="Q514" s="39">
        <v>1435</v>
      </c>
      <c r="R514" s="39">
        <v>1342</v>
      </c>
      <c r="S514" s="70">
        <f t="shared" si="407"/>
        <v>3113.3500000000004</v>
      </c>
      <c r="T514" s="70" t="str">
        <f t="shared" si="419"/>
        <v>熊</v>
      </c>
      <c r="U514" s="70">
        <f t="shared" si="420"/>
        <v>3066</v>
      </c>
      <c r="V514" s="70">
        <f t="shared" si="421"/>
        <v>3032.57</v>
      </c>
      <c r="W514" s="40">
        <f t="shared" si="422"/>
        <v>1.0963335615335417E-2</v>
      </c>
      <c r="X514" s="70">
        <f t="shared" si="423"/>
        <v>1000</v>
      </c>
      <c r="Y514" s="70">
        <f t="shared" si="424"/>
        <v>1342</v>
      </c>
      <c r="Z514" s="71">
        <f t="shared" si="425"/>
        <v>1.1003696425691257E-2</v>
      </c>
      <c r="AA514" s="71">
        <f t="shared" si="426"/>
        <v>-3.8535693159899662E-3</v>
      </c>
      <c r="AB514" s="71">
        <f t="shared" si="427"/>
        <v>-7.1487794136672993E-3</v>
      </c>
      <c r="AC514" s="71">
        <f t="shared" si="428"/>
        <v>3.8145562016683016E-3</v>
      </c>
      <c r="AD514" s="71">
        <f t="shared" si="429"/>
        <v>9.1513350668376431E-3</v>
      </c>
      <c r="AE514" s="71">
        <f t="shared" si="430"/>
        <v>-1.8120005484979192E-3</v>
      </c>
      <c r="AF514" s="71">
        <f t="shared" si="431"/>
        <v>2.0025556531702935E-3</v>
      </c>
      <c r="AG514" s="71">
        <f t="shared" si="432"/>
        <v>-1.8510136628197473E-3</v>
      </c>
      <c r="AH514" s="71">
        <f t="shared" si="433"/>
        <v>6.0875389960531154E-4</v>
      </c>
      <c r="AI514" s="71">
        <f t="shared" si="434"/>
        <v>2.0748225677658921E-3</v>
      </c>
      <c r="AJ514" s="71">
        <f t="shared" si="435"/>
        <v>2.1864975280565502E-3</v>
      </c>
      <c r="AK514" s="71">
        <f t="shared" si="436"/>
        <v>1.0363053191757528E-3</v>
      </c>
      <c r="AL514" s="71">
        <f t="shared" si="437"/>
        <v>9.9020932690653349E-3</v>
      </c>
      <c r="AM514" s="71">
        <f t="shared" si="438"/>
        <v>5.7475390932854665E-3</v>
      </c>
      <c r="AN514" s="71">
        <f t="shared" si="439"/>
        <v>1.6768179951998503E-4</v>
      </c>
      <c r="AO514" s="40">
        <f t="shared" si="440"/>
        <v>7.5471698113214081E-2</v>
      </c>
      <c r="AP514" s="40">
        <f t="shared" si="441"/>
        <v>0.46375372393247938</v>
      </c>
      <c r="AQ514" s="71">
        <f t="shared" si="442"/>
        <v>-9.768950318790365E-4</v>
      </c>
      <c r="AR514" s="71">
        <f t="shared" si="418"/>
        <v>7.9856853447445443E-4</v>
      </c>
      <c r="AS514" s="71">
        <f t="shared" si="446"/>
        <v>2.0025556531702935E-3</v>
      </c>
      <c r="AT514" s="28">
        <f t="shared" si="447"/>
        <v>0.17974180734855444</v>
      </c>
      <c r="AU514" s="28">
        <f t="shared" si="448"/>
        <v>0.66304347826085119</v>
      </c>
      <c r="AV514" s="40">
        <f t="shared" si="449"/>
        <v>0.34669458570145822</v>
      </c>
      <c r="AW514" s="71">
        <f t="shared" si="450"/>
        <v>2.0025556531702935E-3</v>
      </c>
      <c r="AX514" s="28">
        <f t="shared" si="451"/>
        <v>7.2689201316178523E-2</v>
      </c>
      <c r="AY514" s="71">
        <f t="shared" si="452"/>
        <v>1.7870635214034566E-3</v>
      </c>
      <c r="AZ514" s="71">
        <f t="shared" si="453"/>
        <v>3.8145562016683016E-3</v>
      </c>
      <c r="BA514" s="71">
        <f t="shared" si="443"/>
        <v>0.20367647058823532</v>
      </c>
      <c r="BB514" s="71">
        <f t="shared" si="454"/>
        <v>-2.3449434007316817E-3</v>
      </c>
      <c r="BC514" s="71">
        <f t="shared" si="445"/>
        <v>-7.0770038853162145E-3</v>
      </c>
      <c r="BD514" s="39">
        <f t="shared" si="444"/>
        <v>1</v>
      </c>
    </row>
    <row r="515" spans="1:56">
      <c r="A515" s="68">
        <v>43266</v>
      </c>
      <c r="B515" s="41">
        <f t="shared" si="455"/>
        <v>5</v>
      </c>
      <c r="C515" s="39">
        <v>3037.45</v>
      </c>
      <c r="D515" s="39">
        <v>3038.79</v>
      </c>
      <c r="E515" s="39">
        <v>3046.77</v>
      </c>
      <c r="F515" s="39">
        <v>3043.79</v>
      </c>
      <c r="G515" s="39">
        <v>3016.57</v>
      </c>
      <c r="H515" s="39">
        <v>3048.75</v>
      </c>
      <c r="I515" s="39">
        <v>3010.53</v>
      </c>
      <c r="J515" s="39">
        <v>937</v>
      </c>
      <c r="K515" s="39">
        <v>1121</v>
      </c>
      <c r="L515" s="39">
        <v>3015.72</v>
      </c>
      <c r="M515" s="39">
        <v>3013.29</v>
      </c>
      <c r="N515" s="39">
        <v>3021.9</v>
      </c>
      <c r="O515" s="39">
        <v>3026.75</v>
      </c>
      <c r="P515" s="39">
        <v>3008.73</v>
      </c>
      <c r="Q515" s="39">
        <v>1342</v>
      </c>
      <c r="R515" s="39">
        <v>1309</v>
      </c>
      <c r="S515" s="70">
        <f t="shared" si="407"/>
        <v>3103.9233333333341</v>
      </c>
      <c r="T515" s="70" t="str">
        <f t="shared" si="419"/>
        <v>熊</v>
      </c>
      <c r="U515" s="70">
        <f t="shared" si="420"/>
        <v>3048.75</v>
      </c>
      <c r="V515" s="70">
        <f t="shared" si="421"/>
        <v>3008.73</v>
      </c>
      <c r="W515" s="40">
        <f t="shared" si="422"/>
        <v>1.3213607733711752E-2</v>
      </c>
      <c r="X515" s="70">
        <f t="shared" si="423"/>
        <v>937</v>
      </c>
      <c r="Y515" s="70">
        <f t="shared" si="424"/>
        <v>1309</v>
      </c>
      <c r="Z515" s="71">
        <f t="shared" si="425"/>
        <v>1.3175525523053871E-2</v>
      </c>
      <c r="AA515" s="71">
        <f t="shared" si="426"/>
        <v>-2.2066534101202444E-3</v>
      </c>
      <c r="AB515" s="71">
        <f t="shared" si="427"/>
        <v>-8.8458979133848557E-3</v>
      </c>
      <c r="AC515" s="71">
        <f t="shared" si="428"/>
        <v>4.3677098203270615E-3</v>
      </c>
      <c r="AD515" s="71">
        <f t="shared" si="429"/>
        <v>3.713322922158294E-3</v>
      </c>
      <c r="AE515" s="71">
        <f t="shared" si="430"/>
        <v>-9.5002848115536796E-3</v>
      </c>
      <c r="AF515" s="71">
        <f t="shared" si="431"/>
        <v>-5.1325749912266953E-3</v>
      </c>
      <c r="AG515" s="71">
        <f t="shared" si="432"/>
        <v>-7.3392284013470057E-3</v>
      </c>
      <c r="AH515" s="71">
        <f t="shared" si="433"/>
        <v>4.4106224300671744E-4</v>
      </c>
      <c r="AI515" s="71">
        <f t="shared" si="434"/>
        <v>3.0636654459662237E-3</v>
      </c>
      <c r="AJ515" s="71">
        <f t="shared" si="435"/>
        <v>2.0851018203551074E-3</v>
      </c>
      <c r="AK515" s="71">
        <f t="shared" si="436"/>
        <v>-6.8979232944310701E-3</v>
      </c>
      <c r="AL515" s="71">
        <f t="shared" si="437"/>
        <v>1.2615527553206236E-2</v>
      </c>
      <c r="AM515" s="71">
        <f t="shared" si="438"/>
        <v>5.9713737914315135E-3</v>
      </c>
      <c r="AN515" s="71">
        <f t="shared" si="439"/>
        <v>-2.8181669171278048E-4</v>
      </c>
      <c r="AO515" s="40">
        <f t="shared" si="440"/>
        <v>0.70434327577184086</v>
      </c>
      <c r="AP515" s="40">
        <f t="shared" si="441"/>
        <v>0.87990580847723265</v>
      </c>
      <c r="AQ515" s="71">
        <f t="shared" si="442"/>
        <v>-8.0610253808981343E-4</v>
      </c>
      <c r="AR515" s="71">
        <f t="shared" si="418"/>
        <v>2.0471649949170686E-3</v>
      </c>
      <c r="AS515" s="71">
        <f t="shared" si="446"/>
        <v>-5.1325749912266953E-3</v>
      </c>
      <c r="AT515" s="28">
        <f t="shared" si="447"/>
        <v>0.15803244374672934</v>
      </c>
      <c r="AU515" s="28">
        <f t="shared" si="448"/>
        <v>0.73085460599334551</v>
      </c>
      <c r="AV515" s="40">
        <f t="shared" si="449"/>
        <v>0.32908545727136629</v>
      </c>
      <c r="AW515" s="71">
        <f t="shared" si="450"/>
        <v>-5.1325749912266953E-3</v>
      </c>
      <c r="AX515" s="28">
        <f t="shared" si="451"/>
        <v>0.15442278860570449</v>
      </c>
      <c r="AY515" s="71">
        <f t="shared" si="452"/>
        <v>2.0042813366169566E-3</v>
      </c>
      <c r="AZ515" s="71">
        <f t="shared" si="453"/>
        <v>4.3677098203270615E-3</v>
      </c>
      <c r="BA515" s="71">
        <f t="shared" si="443"/>
        <v>0.34669458570145822</v>
      </c>
      <c r="BB515" s="71">
        <f t="shared" si="454"/>
        <v>7.9856853447445443E-4</v>
      </c>
      <c r="BC515" s="71">
        <f t="shared" si="445"/>
        <v>2.0025556531702935E-3</v>
      </c>
      <c r="BD515" s="39">
        <f t="shared" si="444"/>
        <v>0</v>
      </c>
    </row>
    <row r="516" spans="1:56">
      <c r="A516" s="68">
        <v>43270</v>
      </c>
      <c r="B516" s="41">
        <f t="shared" si="455"/>
        <v>2</v>
      </c>
      <c r="C516" s="39">
        <v>2982.65</v>
      </c>
      <c r="D516" s="39">
        <v>2975.33</v>
      </c>
      <c r="E516" s="39">
        <v>2970.28</v>
      </c>
      <c r="F516" s="39">
        <v>2984.15</v>
      </c>
      <c r="G516" s="39">
        <v>2932.08</v>
      </c>
      <c r="H516" s="39">
        <v>2984.86</v>
      </c>
      <c r="I516" s="39">
        <v>2932.08</v>
      </c>
      <c r="J516" s="39">
        <v>940</v>
      </c>
      <c r="K516" s="39">
        <v>1129</v>
      </c>
      <c r="L516" s="39">
        <v>2929.81</v>
      </c>
      <c r="M516" s="39">
        <v>2933.75</v>
      </c>
      <c r="N516" s="39">
        <v>2907.82</v>
      </c>
      <c r="O516" s="39">
        <v>2933.85</v>
      </c>
      <c r="P516" s="39">
        <v>2871.48</v>
      </c>
      <c r="Q516" s="39">
        <v>1310</v>
      </c>
      <c r="R516" s="39">
        <v>1439</v>
      </c>
      <c r="S516" s="70">
        <f t="shared" si="407"/>
        <v>3093.231666666667</v>
      </c>
      <c r="T516" s="70" t="str">
        <f t="shared" si="419"/>
        <v>熊</v>
      </c>
      <c r="U516" s="70">
        <f t="shared" si="420"/>
        <v>2984.86</v>
      </c>
      <c r="V516" s="70">
        <f t="shared" si="421"/>
        <v>2871.48</v>
      </c>
      <c r="W516" s="40">
        <f t="shared" si="422"/>
        <v>3.8725268275053869E-2</v>
      </c>
      <c r="X516" s="70">
        <f t="shared" si="423"/>
        <v>940</v>
      </c>
      <c r="Y516" s="70">
        <f t="shared" si="424"/>
        <v>1439</v>
      </c>
      <c r="Z516" s="71">
        <f t="shared" si="425"/>
        <v>3.8013176202370408E-2</v>
      </c>
      <c r="AA516" s="71">
        <f t="shared" si="426"/>
        <v>-1.3073605531304933E-2</v>
      </c>
      <c r="AB516" s="71">
        <f t="shared" si="427"/>
        <v>-2.6149185028471564E-2</v>
      </c>
      <c r="AC516" s="71">
        <f t="shared" si="428"/>
        <v>1.2576083246582456E-2</v>
      </c>
      <c r="AD516" s="71">
        <f t="shared" si="429"/>
        <v>7.4067746883854039E-4</v>
      </c>
      <c r="AE516" s="71">
        <f t="shared" si="430"/>
        <v>-3.7984590806215322E-2</v>
      </c>
      <c r="AF516" s="71">
        <f t="shared" si="431"/>
        <v>-2.5408507559632969E-2</v>
      </c>
      <c r="AG516" s="71">
        <f t="shared" si="432"/>
        <v>-3.8482113090937901E-2</v>
      </c>
      <c r="AH516" s="71">
        <f t="shared" si="433"/>
        <v>-2.4572098876152124E-3</v>
      </c>
      <c r="AI516" s="71">
        <f t="shared" si="434"/>
        <v>-4.1559426381304262E-3</v>
      </c>
      <c r="AJ516" s="71">
        <f t="shared" si="435"/>
        <v>5.0278207132753374E-4</v>
      </c>
      <c r="AK516" s="71">
        <f t="shared" si="436"/>
        <v>-1.710009832152614E-2</v>
      </c>
      <c r="AL516" s="71">
        <f t="shared" si="437"/>
        <v>1.7840775790364704E-2</v>
      </c>
      <c r="AM516" s="71">
        <f t="shared" si="438"/>
        <v>2.1487977372411503E-2</v>
      </c>
      <c r="AN516" s="71">
        <f t="shared" si="439"/>
        <v>-7.7449427180311769E-4</v>
      </c>
      <c r="AO516" s="40">
        <f t="shared" si="440"/>
        <v>0.95812807881773343</v>
      </c>
      <c r="AP516" s="40">
        <f t="shared" si="441"/>
        <v>1.7017809776430433</v>
      </c>
      <c r="AQ516" s="71">
        <f t="shared" si="442"/>
        <v>1.3438936731224168E-3</v>
      </c>
      <c r="AR516" s="71">
        <f t="shared" si="418"/>
        <v>-7.5339149663037567E-3</v>
      </c>
      <c r="AS516" s="71">
        <f t="shared" si="446"/>
        <v>-2.5408507559632969E-2</v>
      </c>
      <c r="AT516" s="28">
        <f t="shared" si="447"/>
        <v>0</v>
      </c>
      <c r="AU516" s="28">
        <f t="shared" si="448"/>
        <v>0.58265191598525268</v>
      </c>
      <c r="AV516" s="40">
        <f t="shared" si="449"/>
        <v>0.32051508202504947</v>
      </c>
      <c r="AW516" s="71">
        <f t="shared" si="450"/>
        <v>-2.5408507559632969E-2</v>
      </c>
      <c r="AX516" s="28">
        <f t="shared" si="451"/>
        <v>-0.19394955018521573</v>
      </c>
      <c r="AY516" s="71">
        <f t="shared" si="452"/>
        <v>0</v>
      </c>
      <c r="AZ516" s="71">
        <f t="shared" si="453"/>
        <v>1.2576083246582456E-2</v>
      </c>
      <c r="BA516" s="71">
        <f t="shared" si="443"/>
        <v>0.32908545727136629</v>
      </c>
      <c r="BB516" s="71">
        <f t="shared" si="454"/>
        <v>2.0471649949170686E-3</v>
      </c>
      <c r="BC516" s="71">
        <f t="shared" si="445"/>
        <v>-5.1325749912266953E-3</v>
      </c>
      <c r="BD516" s="39">
        <f t="shared" si="444"/>
        <v>0</v>
      </c>
    </row>
    <row r="517" spans="1:56">
      <c r="A517" s="68">
        <v>43271</v>
      </c>
      <c r="B517" s="41">
        <f t="shared" si="455"/>
        <v>3</v>
      </c>
      <c r="C517" s="39">
        <v>2889.98</v>
      </c>
      <c r="D517" s="39">
        <v>2896.25</v>
      </c>
      <c r="E517" s="39">
        <v>2897.98</v>
      </c>
      <c r="F517" s="39">
        <v>2899.35</v>
      </c>
      <c r="G517" s="39">
        <v>2890.66</v>
      </c>
      <c r="H517" s="39">
        <v>2906.24</v>
      </c>
      <c r="I517" s="39">
        <v>2872.49</v>
      </c>
      <c r="J517" s="39">
        <v>1007</v>
      </c>
      <c r="K517" s="39">
        <v>1110</v>
      </c>
      <c r="L517" s="39">
        <v>2890.94</v>
      </c>
      <c r="M517" s="39">
        <v>2895.41</v>
      </c>
      <c r="N517" s="39">
        <v>2915.73</v>
      </c>
      <c r="O517" s="39">
        <v>2925.56</v>
      </c>
      <c r="P517" s="39">
        <v>2890.94</v>
      </c>
      <c r="Q517" s="39">
        <v>1353</v>
      </c>
      <c r="R517" s="39">
        <v>1300</v>
      </c>
      <c r="S517" s="70">
        <f t="shared" si="407"/>
        <v>3078.7238888888887</v>
      </c>
      <c r="T517" s="70" t="str">
        <f t="shared" si="419"/>
        <v>熊</v>
      </c>
      <c r="U517" s="70">
        <f t="shared" si="420"/>
        <v>2925.56</v>
      </c>
      <c r="V517" s="70">
        <f t="shared" si="421"/>
        <v>2872.49</v>
      </c>
      <c r="W517" s="40">
        <f t="shared" si="422"/>
        <v>1.8306665903850348E-2</v>
      </c>
      <c r="X517" s="70">
        <f t="shared" si="423"/>
        <v>1353</v>
      </c>
      <c r="Y517" s="70">
        <f t="shared" si="424"/>
        <v>1110</v>
      </c>
      <c r="Z517" s="71">
        <f t="shared" si="425"/>
        <v>1.8363448881999238E-2</v>
      </c>
      <c r="AA517" s="71">
        <f t="shared" si="426"/>
        <v>-6.1540778585004938E-3</v>
      </c>
      <c r="AB517" s="71">
        <f t="shared" si="427"/>
        <v>-3.3656980836273224E-3</v>
      </c>
      <c r="AC517" s="71">
        <f t="shared" si="428"/>
        <v>1.4940967820223059E-2</v>
      </c>
      <c r="AD517" s="71">
        <f t="shared" si="429"/>
        <v>1.223633366531808E-2</v>
      </c>
      <c r="AE517" s="71">
        <f t="shared" si="430"/>
        <v>-6.070332238532386E-3</v>
      </c>
      <c r="AF517" s="71">
        <f t="shared" si="431"/>
        <v>8.870635581690654E-3</v>
      </c>
      <c r="AG517" s="71">
        <f t="shared" si="432"/>
        <v>2.7165577231901554E-3</v>
      </c>
      <c r="AH517" s="71">
        <f t="shared" si="433"/>
        <v>2.1672150792792604E-3</v>
      </c>
      <c r="AI517" s="71">
        <f t="shared" si="434"/>
        <v>2.7643608782576862E-3</v>
      </c>
      <c r="AJ517" s="71">
        <f t="shared" si="435"/>
        <v>3.2369922535640848E-3</v>
      </c>
      <c r="AK517" s="71">
        <f t="shared" si="436"/>
        <v>2.3526806828874202E-4</v>
      </c>
      <c r="AL517" s="71">
        <f t="shared" si="437"/>
        <v>1.1680900040757116E-2</v>
      </c>
      <c r="AM517" s="71">
        <f t="shared" si="438"/>
        <v>1.1904206595984733E-2</v>
      </c>
      <c r="AN517" s="71">
        <f t="shared" si="439"/>
        <v>9.685900104438611E-5</v>
      </c>
      <c r="AO517" s="40">
        <f t="shared" si="440"/>
        <v>0.51822222222222925</v>
      </c>
      <c r="AP517" s="40">
        <f t="shared" si="441"/>
        <v>1.0468148148148262</v>
      </c>
      <c r="AQ517" s="71">
        <f t="shared" si="442"/>
        <v>1.5450157315699644E-3</v>
      </c>
      <c r="AR517" s="71">
        <f t="shared" si="418"/>
        <v>8.5385085123574501E-3</v>
      </c>
      <c r="AS517" s="71">
        <f t="shared" si="446"/>
        <v>8.870635581690654E-3</v>
      </c>
      <c r="AT517" s="28">
        <f t="shared" si="447"/>
        <v>0.5383703703703725</v>
      </c>
      <c r="AU517" s="28">
        <f t="shared" si="448"/>
        <v>0.71606008087810635</v>
      </c>
      <c r="AV517" s="40">
        <f t="shared" si="449"/>
        <v>0.81477294139815537</v>
      </c>
      <c r="AW517" s="71">
        <f t="shared" si="450"/>
        <v>8.870635581690654E-3</v>
      </c>
      <c r="AX517" s="28">
        <f t="shared" si="451"/>
        <v>0.46711889956660801</v>
      </c>
      <c r="AY517" s="71">
        <f t="shared" si="452"/>
        <v>6.3056003068211403E-3</v>
      </c>
      <c r="AZ517" s="71">
        <f t="shared" si="453"/>
        <v>8.5385085123574501E-3</v>
      </c>
      <c r="BA517" s="71">
        <f t="shared" si="443"/>
        <v>0.32051508202504947</v>
      </c>
      <c r="BB517" s="71">
        <f t="shared" si="454"/>
        <v>-7.5339149663037567E-3</v>
      </c>
      <c r="BC517" s="71">
        <f t="shared" si="445"/>
        <v>-2.5408507559632969E-2</v>
      </c>
      <c r="BD517" s="39">
        <f t="shared" si="444"/>
        <v>1</v>
      </c>
    </row>
    <row r="518" spans="1:56">
      <c r="A518" s="68">
        <v>43272</v>
      </c>
      <c r="B518" s="41">
        <f t="shared" si="455"/>
        <v>4</v>
      </c>
      <c r="C518" s="39">
        <v>2912</v>
      </c>
      <c r="D518" s="39">
        <v>2911.54</v>
      </c>
      <c r="E518" s="39">
        <v>2913.7</v>
      </c>
      <c r="F518" s="39">
        <v>2922.63</v>
      </c>
      <c r="G518" s="39">
        <v>2909.81</v>
      </c>
      <c r="H518" s="39">
        <v>2940.54</v>
      </c>
      <c r="I518" s="39">
        <v>2907.72</v>
      </c>
      <c r="J518" s="39">
        <v>1030</v>
      </c>
      <c r="K518" s="39">
        <v>1129</v>
      </c>
      <c r="L518" s="39">
        <v>2908.17</v>
      </c>
      <c r="M518" s="39">
        <v>2899.57</v>
      </c>
      <c r="N518" s="39">
        <v>2875.81</v>
      </c>
      <c r="O518" s="39">
        <v>2908.19</v>
      </c>
      <c r="P518" s="39">
        <v>2872.68</v>
      </c>
      <c r="Q518" s="39">
        <v>1300</v>
      </c>
      <c r="R518" s="39">
        <v>1454</v>
      </c>
      <c r="S518" s="70">
        <f t="shared" si="407"/>
        <v>3065.4505555555561</v>
      </c>
      <c r="T518" s="70" t="str">
        <f t="shared" si="419"/>
        <v>熊</v>
      </c>
      <c r="U518" s="70">
        <f t="shared" si="420"/>
        <v>2940.54</v>
      </c>
      <c r="V518" s="70">
        <f t="shared" si="421"/>
        <v>2872.68</v>
      </c>
      <c r="W518" s="40">
        <f t="shared" si="422"/>
        <v>2.3347845991174579E-2</v>
      </c>
      <c r="X518" s="70">
        <f t="shared" si="423"/>
        <v>1030</v>
      </c>
      <c r="Y518" s="70">
        <f t="shared" si="424"/>
        <v>1454</v>
      </c>
      <c r="Z518" s="71">
        <f t="shared" si="425"/>
        <v>2.3303571428571472E-2</v>
      </c>
      <c r="AA518" s="71">
        <f t="shared" si="426"/>
        <v>-1.2800869324208469E-3</v>
      </c>
      <c r="AB518" s="71">
        <f t="shared" si="427"/>
        <v>-2.225886425533885E-2</v>
      </c>
      <c r="AC518" s="71">
        <f t="shared" si="428"/>
        <v>1.0889817358358429E-3</v>
      </c>
      <c r="AD518" s="71">
        <f t="shared" si="429"/>
        <v>9.7531076196318532E-3</v>
      </c>
      <c r="AE518" s="71">
        <f t="shared" si="430"/>
        <v>-1.3594738371542747E-2</v>
      </c>
      <c r="AF518" s="71">
        <f t="shared" si="431"/>
        <v>-1.2505756635706919E-2</v>
      </c>
      <c r="AG518" s="71">
        <f t="shared" si="432"/>
        <v>-1.3785843568127723E-2</v>
      </c>
      <c r="AH518" s="71">
        <f t="shared" si="433"/>
        <v>-1.5797951107285484E-4</v>
      </c>
      <c r="AI518" s="71">
        <f t="shared" si="434"/>
        <v>5.8362086899544621E-4</v>
      </c>
      <c r="AJ518" s="71">
        <f t="shared" si="435"/>
        <v>3.6437655039756626E-3</v>
      </c>
      <c r="AK518" s="71">
        <f t="shared" si="436"/>
        <v>-7.5234337888002516E-4</v>
      </c>
      <c r="AL518" s="71">
        <f t="shared" si="437"/>
        <v>1.1223969025893652E-2</v>
      </c>
      <c r="AM518" s="71">
        <f t="shared" si="438"/>
        <v>1.2285502575382625E-2</v>
      </c>
      <c r="AN518" s="71">
        <f t="shared" si="439"/>
        <v>-5.6376957068857516E-4</v>
      </c>
      <c r="AO518" s="40">
        <f t="shared" si="440"/>
        <v>0.13040828762949966</v>
      </c>
      <c r="AP518" s="40">
        <f t="shared" si="441"/>
        <v>0.24405850091408221</v>
      </c>
      <c r="AQ518" s="71">
        <f t="shared" si="442"/>
        <v>-2.9615672484638333E-3</v>
      </c>
      <c r="AR518" s="71">
        <f t="shared" ref="AR518:AR549" si="456">LN(N518/L518)</f>
        <v>-1.1189643686138185E-2</v>
      </c>
      <c r="AS518" s="71">
        <f t="shared" si="446"/>
        <v>-1.2505756635706919E-2</v>
      </c>
      <c r="AT518" s="28">
        <f t="shared" si="447"/>
        <v>6.3680682510668343E-2</v>
      </c>
      <c r="AU518" s="28">
        <f t="shared" si="448"/>
        <v>8.8144184736696427E-2</v>
      </c>
      <c r="AV518" s="40">
        <f t="shared" si="449"/>
        <v>4.6124373710582131E-2</v>
      </c>
      <c r="AW518" s="71">
        <f t="shared" si="450"/>
        <v>-1.2505756635706919E-2</v>
      </c>
      <c r="AX518" s="28">
        <f t="shared" si="451"/>
        <v>-0.47686413203654682</v>
      </c>
      <c r="AY518" s="71">
        <f t="shared" si="452"/>
        <v>7.1851802738158606E-4</v>
      </c>
      <c r="AZ518" s="71">
        <f t="shared" si="453"/>
        <v>1.0889817358358429E-3</v>
      </c>
      <c r="BA518" s="71">
        <f t="shared" si="443"/>
        <v>0.81477294139815537</v>
      </c>
      <c r="BB518" s="71">
        <f t="shared" si="454"/>
        <v>8.5385085123574501E-3</v>
      </c>
      <c r="BC518" s="71">
        <f t="shared" si="445"/>
        <v>8.870635581690654E-3</v>
      </c>
      <c r="BD518" s="39">
        <f t="shared" si="444"/>
        <v>0</v>
      </c>
    </row>
    <row r="519" spans="1:56">
      <c r="A519" s="68">
        <v>43273</v>
      </c>
      <c r="B519" s="41">
        <f t="shared" si="455"/>
        <v>5</v>
      </c>
      <c r="C519" s="39">
        <v>2855.58</v>
      </c>
      <c r="D519" s="39">
        <v>2850.41</v>
      </c>
      <c r="E519" s="39">
        <v>2841.84</v>
      </c>
      <c r="F519" s="39">
        <v>2855.77</v>
      </c>
      <c r="G519" s="39">
        <v>2885.97</v>
      </c>
      <c r="H519" s="39">
        <v>2890.21</v>
      </c>
      <c r="I519" s="39">
        <v>2837.2</v>
      </c>
      <c r="J519" s="39">
        <v>1112</v>
      </c>
      <c r="K519" s="39">
        <v>935</v>
      </c>
      <c r="L519" s="39">
        <v>2886.93</v>
      </c>
      <c r="M519" s="39">
        <v>2886</v>
      </c>
      <c r="N519" s="39">
        <v>2889.76</v>
      </c>
      <c r="O519" s="39">
        <v>2891.71</v>
      </c>
      <c r="P519" s="39">
        <v>2869.28</v>
      </c>
      <c r="Q519" s="39">
        <v>1316</v>
      </c>
      <c r="R519" s="39">
        <v>1413</v>
      </c>
      <c r="S519" s="70">
        <f t="shared" si="407"/>
        <v>3050.7011111111115</v>
      </c>
      <c r="T519" s="70" t="str">
        <f t="shared" si="419"/>
        <v>熊</v>
      </c>
      <c r="U519" s="70">
        <f t="shared" si="420"/>
        <v>2891.71</v>
      </c>
      <c r="V519" s="70">
        <f t="shared" si="421"/>
        <v>2837.2</v>
      </c>
      <c r="W519" s="40">
        <f t="shared" si="422"/>
        <v>1.903037229751383E-2</v>
      </c>
      <c r="X519" s="70">
        <f t="shared" si="423"/>
        <v>1316</v>
      </c>
      <c r="Y519" s="70">
        <f t="shared" si="424"/>
        <v>935</v>
      </c>
      <c r="Z519" s="71">
        <f t="shared" si="425"/>
        <v>1.908894165108322E-2</v>
      </c>
      <c r="AA519" s="71">
        <f t="shared" si="426"/>
        <v>-7.059398859133174E-3</v>
      </c>
      <c r="AB519" s="71">
        <f t="shared" si="427"/>
        <v>-6.7456895009203939E-4</v>
      </c>
      <c r="AC519" s="71">
        <f t="shared" si="428"/>
        <v>1.8355803347421745E-2</v>
      </c>
      <c r="AD519" s="71">
        <f t="shared" si="429"/>
        <v>1.2573047803708982E-2</v>
      </c>
      <c r="AE519" s="71">
        <f t="shared" si="430"/>
        <v>-6.4573244938049062E-3</v>
      </c>
      <c r="AF519" s="71">
        <f t="shared" si="431"/>
        <v>1.1898478853616936E-2</v>
      </c>
      <c r="AG519" s="71">
        <f t="shared" si="432"/>
        <v>4.8390799944837935E-3</v>
      </c>
      <c r="AH519" s="71">
        <f t="shared" si="433"/>
        <v>-1.8121312567245731E-3</v>
      </c>
      <c r="AI519" s="71">
        <f t="shared" si="434"/>
        <v>-4.8232451309254583E-3</v>
      </c>
      <c r="AJ519" s="71">
        <f t="shared" si="435"/>
        <v>6.6534181960437817E-5</v>
      </c>
      <c r="AK519" s="71">
        <f t="shared" si="436"/>
        <v>1.0586090447656155E-2</v>
      </c>
      <c r="AL519" s="71">
        <f t="shared" si="437"/>
        <v>1.8511513498481055E-2</v>
      </c>
      <c r="AM519" s="71">
        <f t="shared" si="438"/>
        <v>7.7868954253314917E-3</v>
      </c>
      <c r="AN519" s="71">
        <f t="shared" si="439"/>
        <v>3.3258847679652954E-4</v>
      </c>
      <c r="AO519" s="40">
        <f t="shared" si="440"/>
        <v>0.34672703263535243</v>
      </c>
      <c r="AP519" s="40">
        <f t="shared" si="441"/>
        <v>0.72835314091680758</v>
      </c>
      <c r="AQ519" s="71">
        <f t="shared" si="442"/>
        <v>-3.2219341237292847E-4</v>
      </c>
      <c r="AR519" s="71">
        <f t="shared" si="456"/>
        <v>9.7979992916428713E-4</v>
      </c>
      <c r="AS519" s="71">
        <f t="shared" si="446"/>
        <v>1.1898478853616936E-2</v>
      </c>
      <c r="AT519" s="28">
        <f t="shared" si="447"/>
        <v>0.9200150914921672</v>
      </c>
      <c r="AU519" s="28">
        <f t="shared" si="448"/>
        <v>0.91306286223808153</v>
      </c>
      <c r="AV519" s="40">
        <f t="shared" si="449"/>
        <v>0.96422674738580427</v>
      </c>
      <c r="AW519" s="71">
        <f t="shared" si="450"/>
        <v>1.1898478853616936E-2</v>
      </c>
      <c r="AX519" s="28">
        <f t="shared" si="451"/>
        <v>5.1917079434972861E-2</v>
      </c>
      <c r="AY519" s="71">
        <f t="shared" si="452"/>
        <v>1.7043414941461017E-2</v>
      </c>
      <c r="AZ519" s="71">
        <f t="shared" si="453"/>
        <v>7.1123264752393136E-3</v>
      </c>
      <c r="BA519" s="71">
        <f t="shared" si="443"/>
        <v>4.6124373710582131E-2</v>
      </c>
      <c r="BB519" s="71">
        <f t="shared" si="454"/>
        <v>-1.1189643686138185E-2</v>
      </c>
      <c r="BC519" s="71">
        <f t="shared" si="445"/>
        <v>-1.2505756635706919E-2</v>
      </c>
      <c r="BD519" s="39">
        <f t="shared" si="444"/>
        <v>1</v>
      </c>
    </row>
    <row r="520" spans="1:56">
      <c r="A520" s="68">
        <v>43276</v>
      </c>
      <c r="B520" s="41">
        <f t="shared" si="455"/>
        <v>1</v>
      </c>
      <c r="C520" s="39">
        <v>2903.45</v>
      </c>
      <c r="D520" s="39">
        <v>2902.66</v>
      </c>
      <c r="E520" s="39">
        <v>2896.02</v>
      </c>
      <c r="F520" s="39">
        <v>2903.41</v>
      </c>
      <c r="G520" s="39">
        <v>2894.74</v>
      </c>
      <c r="H520" s="39">
        <v>2908.3</v>
      </c>
      <c r="I520" s="39">
        <v>2884.03</v>
      </c>
      <c r="J520" s="39">
        <v>930</v>
      </c>
      <c r="K520" s="39">
        <v>1010</v>
      </c>
      <c r="L520" s="39">
        <v>2894.6</v>
      </c>
      <c r="M520" s="39">
        <v>2890.49</v>
      </c>
      <c r="N520" s="39">
        <v>2859.34</v>
      </c>
      <c r="O520" s="39">
        <v>2895.92</v>
      </c>
      <c r="P520" s="39">
        <v>2858.06</v>
      </c>
      <c r="Q520" s="39">
        <v>1300</v>
      </c>
      <c r="R520" s="39">
        <v>1456</v>
      </c>
      <c r="S520" s="70">
        <f t="shared" si="407"/>
        <v>3037.0722222222225</v>
      </c>
      <c r="T520" s="70" t="str">
        <f t="shared" si="419"/>
        <v>熊</v>
      </c>
      <c r="U520" s="70">
        <f t="shared" si="420"/>
        <v>2908.3</v>
      </c>
      <c r="V520" s="70">
        <f t="shared" si="421"/>
        <v>2858.06</v>
      </c>
      <c r="W520" s="40">
        <f t="shared" si="422"/>
        <v>1.7425645047447872E-2</v>
      </c>
      <c r="X520" s="70">
        <f t="shared" si="423"/>
        <v>930</v>
      </c>
      <c r="Y520" s="70">
        <f t="shared" si="424"/>
        <v>1456</v>
      </c>
      <c r="Z520" s="71">
        <f t="shared" si="425"/>
        <v>1.7303552670099448E-2</v>
      </c>
      <c r="AA520" s="71">
        <f t="shared" si="426"/>
        <v>4.7262313926422035E-3</v>
      </c>
      <c r="AB520" s="71">
        <f t="shared" si="427"/>
        <v>-1.6977889066972351E-2</v>
      </c>
      <c r="AC520" s="71">
        <f t="shared" si="428"/>
        <v>4.4775598047545661E-4</v>
      </c>
      <c r="AD520" s="71">
        <f t="shared" si="429"/>
        <v>1.6690329507896603E-3</v>
      </c>
      <c r="AE520" s="71">
        <f t="shared" si="430"/>
        <v>-1.5756612096658268E-2</v>
      </c>
      <c r="AF520" s="71">
        <f t="shared" si="431"/>
        <v>-1.5308856116182762E-2</v>
      </c>
      <c r="AG520" s="71">
        <f t="shared" si="432"/>
        <v>-1.0582624723540537E-2</v>
      </c>
      <c r="AH520" s="71">
        <f t="shared" si="433"/>
        <v>-2.7212712293606708E-4</v>
      </c>
      <c r="AI520" s="71">
        <f t="shared" si="434"/>
        <v>-2.5623045088875563E-3</v>
      </c>
      <c r="AJ520" s="71">
        <f t="shared" si="435"/>
        <v>-1.3776808809136107E-5</v>
      </c>
      <c r="AK520" s="71">
        <f t="shared" si="436"/>
        <v>-3.0043881113324621E-3</v>
      </c>
      <c r="AL520" s="71">
        <f t="shared" si="437"/>
        <v>8.3800964489080913E-3</v>
      </c>
      <c r="AM520" s="71">
        <f t="shared" si="438"/>
        <v>1.3159776843319024E-2</v>
      </c>
      <c r="AN520" s="71">
        <f t="shared" si="439"/>
        <v>-4.8364753159091429E-5</v>
      </c>
      <c r="AO520" s="40">
        <f t="shared" si="440"/>
        <v>0.80016481252573679</v>
      </c>
      <c r="AP520" s="40">
        <f t="shared" si="441"/>
        <v>0.23609394313967955</v>
      </c>
      <c r="AQ520" s="71">
        <f t="shared" si="442"/>
        <v>-1.4208942960221489E-3</v>
      </c>
      <c r="AR520" s="71">
        <f t="shared" si="456"/>
        <v>-1.2256103251691162E-2</v>
      </c>
      <c r="AS520" s="71">
        <f t="shared" si="446"/>
        <v>-1.5308856116182762E-2</v>
      </c>
      <c r="AT520" s="28">
        <f t="shared" si="447"/>
        <v>0.44128553770084838</v>
      </c>
      <c r="AU520" s="28">
        <f t="shared" si="448"/>
        <v>3.3808769149503322E-2</v>
      </c>
      <c r="AV520" s="40">
        <f t="shared" si="449"/>
        <v>2.547770700637329E-2</v>
      </c>
      <c r="AW520" s="71">
        <f t="shared" si="450"/>
        <v>-1.5308856116182762E-2</v>
      </c>
      <c r="AX520" s="28">
        <f t="shared" si="451"/>
        <v>-0.70183121019107475</v>
      </c>
      <c r="AY520" s="71">
        <f t="shared" si="452"/>
        <v>3.7066753867860676E-3</v>
      </c>
      <c r="AZ520" s="71">
        <f t="shared" si="453"/>
        <v>4.4775598047545661E-4</v>
      </c>
      <c r="BA520" s="71">
        <f t="shared" si="443"/>
        <v>0.96422674738580427</v>
      </c>
      <c r="BB520" s="71">
        <f t="shared" si="454"/>
        <v>9.7979992916428713E-4</v>
      </c>
      <c r="BC520" s="71">
        <f t="shared" si="445"/>
        <v>1.1898478853616936E-2</v>
      </c>
      <c r="BD520" s="39">
        <f t="shared" si="444"/>
        <v>0</v>
      </c>
    </row>
    <row r="521" spans="1:56">
      <c r="A521" s="68">
        <v>43277</v>
      </c>
      <c r="B521" s="41">
        <f t="shared" si="455"/>
        <v>2</v>
      </c>
      <c r="C521" s="39">
        <v>2829.99</v>
      </c>
      <c r="D521" s="39">
        <v>2825</v>
      </c>
      <c r="E521" s="39">
        <v>2832.21</v>
      </c>
      <c r="F521" s="39">
        <v>2827.1</v>
      </c>
      <c r="G521" s="39">
        <v>2835.88</v>
      </c>
      <c r="H521" s="39">
        <v>2847.2</v>
      </c>
      <c r="I521" s="39">
        <v>2803.83</v>
      </c>
      <c r="J521" s="39">
        <v>1104</v>
      </c>
      <c r="K521" s="39">
        <v>1011</v>
      </c>
      <c r="L521" s="39">
        <v>2837.05</v>
      </c>
      <c r="M521" s="39">
        <v>2844.12</v>
      </c>
      <c r="N521" s="39">
        <v>2844.51</v>
      </c>
      <c r="O521" s="39">
        <v>2850.16</v>
      </c>
      <c r="P521" s="39">
        <v>2828.16</v>
      </c>
      <c r="Q521" s="39">
        <v>1317</v>
      </c>
      <c r="R521" s="39">
        <v>1447</v>
      </c>
      <c r="S521" s="70">
        <f t="shared" si="407"/>
        <v>3022.5655555555559</v>
      </c>
      <c r="T521" s="70" t="str">
        <f t="shared" si="419"/>
        <v>熊</v>
      </c>
      <c r="U521" s="70">
        <f t="shared" si="420"/>
        <v>2850.16</v>
      </c>
      <c r="V521" s="70">
        <f t="shared" si="421"/>
        <v>2803.83</v>
      </c>
      <c r="W521" s="40">
        <f t="shared" si="422"/>
        <v>1.6388793395964205E-2</v>
      </c>
      <c r="X521" s="70">
        <f t="shared" si="423"/>
        <v>1317</v>
      </c>
      <c r="Y521" s="70">
        <f t="shared" si="424"/>
        <v>1011</v>
      </c>
      <c r="Z521" s="71">
        <f t="shared" si="425"/>
        <v>1.637108258333066E-2</v>
      </c>
      <c r="AA521" s="71">
        <f t="shared" si="426"/>
        <v>-1.0317650889677376E-2</v>
      </c>
      <c r="AB521" s="71">
        <f t="shared" si="427"/>
        <v>-1.9843122969034478E-3</v>
      </c>
      <c r="AC521" s="71">
        <f t="shared" si="428"/>
        <v>1.4404481099060774E-2</v>
      </c>
      <c r="AD521" s="71">
        <f t="shared" si="429"/>
        <v>7.1019549756272888E-3</v>
      </c>
      <c r="AE521" s="71">
        <f t="shared" si="430"/>
        <v>-9.2868384203369583E-3</v>
      </c>
      <c r="AF521" s="71">
        <f t="shared" si="431"/>
        <v>5.117642678723726E-3</v>
      </c>
      <c r="AG521" s="71">
        <f t="shared" si="432"/>
        <v>-5.200008210953554E-3</v>
      </c>
      <c r="AH521" s="71">
        <f t="shared" si="433"/>
        <v>-1.7648134815942121E-3</v>
      </c>
      <c r="AI521" s="71">
        <f t="shared" si="434"/>
        <v>7.841475446838383E-4</v>
      </c>
      <c r="AJ521" s="71">
        <f t="shared" si="435"/>
        <v>-1.0217268070375207E-3</v>
      </c>
      <c r="AK521" s="71">
        <f t="shared" si="436"/>
        <v>2.0791165775910698E-3</v>
      </c>
      <c r="AL521" s="71">
        <f t="shared" si="437"/>
        <v>1.5349715554184337E-2</v>
      </c>
      <c r="AM521" s="71">
        <f t="shared" si="438"/>
        <v>7.7488095354423967E-3</v>
      </c>
      <c r="AN521" s="71">
        <f t="shared" si="439"/>
        <v>4.1248526478878506E-4</v>
      </c>
      <c r="AO521" s="40">
        <f t="shared" si="440"/>
        <v>0.60318192298823892</v>
      </c>
      <c r="AP521" s="40">
        <f t="shared" si="441"/>
        <v>1.2799169933133585</v>
      </c>
      <c r="AQ521" s="71">
        <f t="shared" si="442"/>
        <v>2.4889252212972296E-3</v>
      </c>
      <c r="AR521" s="71">
        <f t="shared" si="456"/>
        <v>2.6260408363440245E-3</v>
      </c>
      <c r="AS521" s="71">
        <f t="shared" si="446"/>
        <v>5.117642678723726E-3</v>
      </c>
      <c r="AT521" s="28">
        <f t="shared" si="447"/>
        <v>0.73899008531243404</v>
      </c>
      <c r="AU521" s="28">
        <f t="shared" si="448"/>
        <v>0.74318181818183471</v>
      </c>
      <c r="AV521" s="40">
        <f t="shared" si="449"/>
        <v>0.87804878048781254</v>
      </c>
      <c r="AW521" s="71">
        <f t="shared" si="450"/>
        <v>5.117642678723726E-3</v>
      </c>
      <c r="AX521" s="28">
        <f t="shared" si="451"/>
        <v>0.16101877832937725</v>
      </c>
      <c r="AY521" s="71">
        <f t="shared" si="452"/>
        <v>1.1365954997928016E-2</v>
      </c>
      <c r="AZ521" s="71">
        <f t="shared" si="453"/>
        <v>5.7644972385389511E-3</v>
      </c>
      <c r="BA521" s="71">
        <f t="shared" si="443"/>
        <v>2.547770700637329E-2</v>
      </c>
      <c r="BB521" s="71">
        <f t="shared" si="454"/>
        <v>-1.2256103251691162E-2</v>
      </c>
      <c r="BC521" s="71">
        <f t="shared" si="445"/>
        <v>-1.5308856116182762E-2</v>
      </c>
      <c r="BD521" s="39">
        <f t="shared" si="444"/>
        <v>1</v>
      </c>
    </row>
    <row r="522" spans="1:56">
      <c r="A522" s="68">
        <v>43278</v>
      </c>
      <c r="B522" s="41">
        <f t="shared" si="455"/>
        <v>3</v>
      </c>
      <c r="C522" s="39">
        <v>2842.4</v>
      </c>
      <c r="D522" s="39">
        <v>2841.65</v>
      </c>
      <c r="E522" s="39">
        <v>2851.24</v>
      </c>
      <c r="F522" s="39">
        <v>2848.31</v>
      </c>
      <c r="G522" s="39">
        <v>2831.58</v>
      </c>
      <c r="H522" s="39">
        <v>2854.26</v>
      </c>
      <c r="I522" s="39">
        <v>2827.88</v>
      </c>
      <c r="J522" s="39">
        <v>938</v>
      </c>
      <c r="K522" s="39">
        <v>1118</v>
      </c>
      <c r="L522" s="39">
        <v>2830.99</v>
      </c>
      <c r="M522" s="39">
        <v>2821.56</v>
      </c>
      <c r="N522" s="39">
        <v>2813.18</v>
      </c>
      <c r="O522" s="39">
        <v>2831.33</v>
      </c>
      <c r="P522" s="39">
        <v>2799.18</v>
      </c>
      <c r="Q522" s="39">
        <v>1300</v>
      </c>
      <c r="R522" s="39">
        <v>1430</v>
      </c>
      <c r="S522" s="70">
        <f t="shared" si="407"/>
        <v>3011.6250000000005</v>
      </c>
      <c r="T522" s="70" t="str">
        <f t="shared" si="419"/>
        <v>熊</v>
      </c>
      <c r="U522" s="70">
        <f t="shared" si="420"/>
        <v>2854.26</v>
      </c>
      <c r="V522" s="70">
        <f t="shared" si="421"/>
        <v>2799.18</v>
      </c>
      <c r="W522" s="40">
        <f t="shared" si="422"/>
        <v>1.9486097968229955E-2</v>
      </c>
      <c r="X522" s="70">
        <f t="shared" si="423"/>
        <v>938</v>
      </c>
      <c r="Y522" s="70">
        <f t="shared" si="424"/>
        <v>1430</v>
      </c>
      <c r="Z522" s="71">
        <f t="shared" si="425"/>
        <v>1.9377990430622143E-2</v>
      </c>
      <c r="AA522" s="71">
        <f t="shared" si="426"/>
        <v>-7.42055034042078E-4</v>
      </c>
      <c r="AB522" s="71">
        <f t="shared" si="427"/>
        <v>-1.4497099030724233E-2</v>
      </c>
      <c r="AC522" s="71">
        <f t="shared" si="428"/>
        <v>4.9889989375057212E-3</v>
      </c>
      <c r="AD522" s="71">
        <f t="shared" si="429"/>
        <v>4.1638493908236589E-3</v>
      </c>
      <c r="AE522" s="71">
        <f t="shared" si="430"/>
        <v>-1.5322248577406517E-2</v>
      </c>
      <c r="AF522" s="71">
        <f t="shared" si="431"/>
        <v>-1.0333249639900698E-2</v>
      </c>
      <c r="AG522" s="71">
        <f t="shared" si="432"/>
        <v>-1.107530467394276E-2</v>
      </c>
      <c r="AH522" s="71">
        <f t="shared" si="433"/>
        <v>-2.6389634304854661E-4</v>
      </c>
      <c r="AI522" s="71">
        <f t="shared" si="434"/>
        <v>3.1052216519606561E-3</v>
      </c>
      <c r="AJ522" s="71">
        <f t="shared" si="435"/>
        <v>2.0770702161077175E-3</v>
      </c>
      <c r="AK522" s="71">
        <f t="shared" si="436"/>
        <v>-3.8139059762393036E-3</v>
      </c>
      <c r="AL522" s="71">
        <f t="shared" si="437"/>
        <v>9.285300796184795E-3</v>
      </c>
      <c r="AM522" s="71">
        <f t="shared" si="438"/>
        <v>1.1420048773378188E-2</v>
      </c>
      <c r="AN522" s="71">
        <f t="shared" si="439"/>
        <v>-2.0838594565192372E-4</v>
      </c>
      <c r="AO522" s="40">
        <f t="shared" si="440"/>
        <v>0.55041698256254445</v>
      </c>
      <c r="AP522" s="40">
        <f t="shared" si="441"/>
        <v>0.63040181956027441</v>
      </c>
      <c r="AQ522" s="71">
        <f t="shared" si="442"/>
        <v>-3.3365503174112112E-3</v>
      </c>
      <c r="AR522" s="71">
        <f t="shared" si="456"/>
        <v>-6.3109577180094391E-3</v>
      </c>
      <c r="AS522" s="71">
        <f t="shared" si="446"/>
        <v>-1.0333249639900698E-2</v>
      </c>
      <c r="AT522" s="28">
        <f t="shared" si="447"/>
        <v>0.14025777103865819</v>
      </c>
      <c r="AU522" s="28">
        <f t="shared" si="448"/>
        <v>0.43545878693623519</v>
      </c>
      <c r="AV522" s="40">
        <f t="shared" si="449"/>
        <v>0.25417574437182106</v>
      </c>
      <c r="AW522" s="71">
        <f t="shared" si="450"/>
        <v>-1.0333249639900698E-2</v>
      </c>
      <c r="AX522" s="28">
        <f t="shared" si="451"/>
        <v>-0.32334785766157992</v>
      </c>
      <c r="AY522" s="71">
        <f t="shared" si="452"/>
        <v>1.3075454291221636E-3</v>
      </c>
      <c r="AZ522" s="71">
        <f t="shared" si="453"/>
        <v>4.9889989375057212E-3</v>
      </c>
      <c r="BA522" s="71">
        <f t="shared" si="443"/>
        <v>0.87804878048781254</v>
      </c>
      <c r="BB522" s="71">
        <f t="shared" si="454"/>
        <v>2.6260408363440245E-3</v>
      </c>
      <c r="BC522" s="71">
        <f t="shared" si="445"/>
        <v>5.117642678723726E-3</v>
      </c>
      <c r="BD522" s="39">
        <f t="shared" si="444"/>
        <v>0</v>
      </c>
    </row>
    <row r="523" spans="1:56">
      <c r="A523" s="68">
        <v>43279</v>
      </c>
      <c r="B523" s="41">
        <f t="shared" si="455"/>
        <v>4</v>
      </c>
      <c r="C523" s="39">
        <v>2799.9</v>
      </c>
      <c r="D523" s="39">
        <v>2799.13</v>
      </c>
      <c r="E523" s="39">
        <v>2796.84</v>
      </c>
      <c r="F523" s="39">
        <v>2799.35</v>
      </c>
      <c r="G523" s="39">
        <v>2819.89</v>
      </c>
      <c r="H523" s="39">
        <v>2825.86</v>
      </c>
      <c r="I523" s="39">
        <v>2790.6</v>
      </c>
      <c r="J523" s="39">
        <v>1103</v>
      </c>
      <c r="K523" s="39">
        <v>937</v>
      </c>
      <c r="L523" s="39">
        <v>2820.25</v>
      </c>
      <c r="M523" s="39">
        <v>2818.39</v>
      </c>
      <c r="N523" s="39">
        <v>2786.9</v>
      </c>
      <c r="O523" s="39">
        <v>2821.42</v>
      </c>
      <c r="P523" s="39">
        <v>2782.68</v>
      </c>
      <c r="Q523" s="39">
        <v>1300</v>
      </c>
      <c r="R523" s="39">
        <v>1440</v>
      </c>
      <c r="S523" s="70">
        <f t="shared" si="407"/>
        <v>2995.9422222222224</v>
      </c>
      <c r="T523" s="70" t="str">
        <f t="shared" si="419"/>
        <v>熊</v>
      </c>
      <c r="U523" s="70">
        <f t="shared" si="420"/>
        <v>2825.86</v>
      </c>
      <c r="V523" s="70">
        <f t="shared" si="421"/>
        <v>2782.68</v>
      </c>
      <c r="W523" s="40">
        <f t="shared" si="422"/>
        <v>1.5398250947137085E-2</v>
      </c>
      <c r="X523" s="70">
        <f t="shared" si="423"/>
        <v>1103</v>
      </c>
      <c r="Y523" s="70">
        <f t="shared" si="424"/>
        <v>1440</v>
      </c>
      <c r="Z523" s="71">
        <f t="shared" si="425"/>
        <v>1.5421979356405689E-2</v>
      </c>
      <c r="AA523" s="71">
        <f t="shared" si="426"/>
        <v>-4.731813827105965E-3</v>
      </c>
      <c r="AB523" s="71">
        <f t="shared" si="427"/>
        <v>-1.3882876068760626E-2</v>
      </c>
      <c r="AC523" s="71">
        <f t="shared" si="428"/>
        <v>1.5153748783765181E-3</v>
      </c>
      <c r="AD523" s="71">
        <f t="shared" si="429"/>
        <v>9.2290407916706188E-3</v>
      </c>
      <c r="AE523" s="71">
        <f t="shared" si="430"/>
        <v>-6.1692101554663443E-3</v>
      </c>
      <c r="AF523" s="71">
        <f t="shared" si="431"/>
        <v>-4.6538352770898678E-3</v>
      </c>
      <c r="AG523" s="71">
        <f t="shared" si="432"/>
        <v>-9.385649104195825E-3</v>
      </c>
      <c r="AH523" s="71">
        <f t="shared" si="433"/>
        <v>-2.7504764391480629E-4</v>
      </c>
      <c r="AI523" s="71">
        <f t="shared" si="434"/>
        <v>-1.0934938213713295E-3</v>
      </c>
      <c r="AJ523" s="71">
        <f t="shared" si="435"/>
        <v>-1.964548829822495E-4</v>
      </c>
      <c r="AK523" s="71">
        <f t="shared" si="436"/>
        <v>7.1141748393535285E-3</v>
      </c>
      <c r="AL523" s="71">
        <f t="shared" si="437"/>
        <v>1.2556116573375246E-2</v>
      </c>
      <c r="AM523" s="71">
        <f t="shared" si="438"/>
        <v>1.3825812210312018E-2</v>
      </c>
      <c r="AN523" s="71">
        <f t="shared" si="439"/>
        <v>1.2765640586543186E-4</v>
      </c>
      <c r="AO523" s="40">
        <f t="shared" si="440"/>
        <v>0.2637549631310302</v>
      </c>
      <c r="AP523" s="40">
        <f t="shared" si="441"/>
        <v>0.64038570618263724</v>
      </c>
      <c r="AQ523" s="71">
        <f t="shared" si="442"/>
        <v>-6.5973357670064093E-4</v>
      </c>
      <c r="AR523" s="71">
        <f t="shared" si="456"/>
        <v>-1.1895666522308827E-2</v>
      </c>
      <c r="AS523" s="71">
        <f t="shared" si="446"/>
        <v>-4.6538352770898678E-3</v>
      </c>
      <c r="AT523" s="28">
        <f t="shared" si="447"/>
        <v>0.83068633011910897</v>
      </c>
      <c r="AU523" s="28">
        <f t="shared" si="448"/>
        <v>0.10893133711926249</v>
      </c>
      <c r="AV523" s="40">
        <f t="shared" si="449"/>
        <v>9.7730430754984401E-2</v>
      </c>
      <c r="AW523" s="71">
        <f t="shared" si="450"/>
        <v>-4.6538352770898678E-3</v>
      </c>
      <c r="AX523" s="28">
        <f t="shared" si="451"/>
        <v>-0.77234830940249388</v>
      </c>
      <c r="AY523" s="71">
        <f t="shared" si="452"/>
        <v>1.0441250621057994E-2</v>
      </c>
      <c r="AZ523" s="71">
        <f t="shared" si="453"/>
        <v>1.5153748783765181E-3</v>
      </c>
      <c r="BA523" s="71">
        <f t="shared" si="443"/>
        <v>0.25417574437182106</v>
      </c>
      <c r="BB523" s="71">
        <f t="shared" si="454"/>
        <v>-6.3109577180094391E-3</v>
      </c>
      <c r="BC523" s="71">
        <f t="shared" si="445"/>
        <v>-1.0333249639900698E-2</v>
      </c>
      <c r="BD523" s="39">
        <f t="shared" si="444"/>
        <v>1</v>
      </c>
    </row>
    <row r="524" spans="1:56">
      <c r="A524" s="68">
        <v>43280</v>
      </c>
      <c r="B524" s="41">
        <f t="shared" si="455"/>
        <v>5</v>
      </c>
      <c r="C524" s="39">
        <v>2789.81</v>
      </c>
      <c r="D524" s="39">
        <v>2797.06</v>
      </c>
      <c r="E524" s="39">
        <v>2798.81</v>
      </c>
      <c r="F524" s="39">
        <v>2796.06</v>
      </c>
      <c r="G524" s="39">
        <v>2820.33</v>
      </c>
      <c r="H524" s="39">
        <v>2820.77</v>
      </c>
      <c r="I524" s="39">
        <v>2782.39</v>
      </c>
      <c r="J524" s="39">
        <v>1129</v>
      </c>
      <c r="K524" s="39">
        <v>959</v>
      </c>
      <c r="L524" s="39">
        <v>2821.7</v>
      </c>
      <c r="M524" s="39">
        <v>2824.14</v>
      </c>
      <c r="N524" s="39">
        <v>2847.42</v>
      </c>
      <c r="O524" s="39">
        <v>2848.31</v>
      </c>
      <c r="P524" s="39">
        <v>2821.7</v>
      </c>
      <c r="Q524" s="39">
        <v>1459</v>
      </c>
      <c r="R524" s="39">
        <v>1300</v>
      </c>
      <c r="S524" s="70">
        <f t="shared" si="407"/>
        <v>2979.9288888888896</v>
      </c>
      <c r="T524" s="70" t="str">
        <f t="shared" si="419"/>
        <v>熊</v>
      </c>
      <c r="U524" s="70">
        <f t="shared" si="420"/>
        <v>2848.31</v>
      </c>
      <c r="V524" s="70">
        <f t="shared" si="421"/>
        <v>2782.39</v>
      </c>
      <c r="W524" s="40">
        <f t="shared" si="422"/>
        <v>2.3415565348916641E-2</v>
      </c>
      <c r="X524" s="70">
        <f t="shared" si="423"/>
        <v>1459</v>
      </c>
      <c r="Y524" s="70">
        <f t="shared" si="424"/>
        <v>959</v>
      </c>
      <c r="Z524" s="71">
        <f t="shared" si="425"/>
        <v>2.3628849276474052E-2</v>
      </c>
      <c r="AA524" s="71">
        <f t="shared" si="426"/>
        <v>1.0436261753327507E-3</v>
      </c>
      <c r="AB524" s="71">
        <f t="shared" si="427"/>
        <v>-3.1251481627228865E-4</v>
      </c>
      <c r="AC524" s="71">
        <f t="shared" si="428"/>
        <v>2.3103050532644331E-2</v>
      </c>
      <c r="AD524" s="71">
        <f t="shared" si="429"/>
        <v>2.0752342784871501E-2</v>
      </c>
      <c r="AE524" s="71">
        <f t="shared" si="430"/>
        <v>-2.6632225640450501E-3</v>
      </c>
      <c r="AF524" s="71">
        <f t="shared" si="431"/>
        <v>2.0439827968599063E-2</v>
      </c>
      <c r="AG524" s="71">
        <f t="shared" si="432"/>
        <v>2.1483454143931852E-2</v>
      </c>
      <c r="AH524" s="71">
        <f t="shared" si="433"/>
        <v>2.5953723890624609E-3</v>
      </c>
      <c r="AI524" s="71">
        <f t="shared" si="434"/>
        <v>3.2208336871450108E-3</v>
      </c>
      <c r="AJ524" s="71">
        <f t="shared" si="435"/>
        <v>2.237790212869024E-3</v>
      </c>
      <c r="AK524" s="71">
        <f t="shared" si="436"/>
        <v>1.08804062242459E-2</v>
      </c>
      <c r="AL524" s="71">
        <f t="shared" si="437"/>
        <v>1.3699626732270794E-2</v>
      </c>
      <c r="AM524" s="71">
        <f t="shared" si="438"/>
        <v>9.3862957444917454E-3</v>
      </c>
      <c r="AN524" s="71">
        <f t="shared" si="439"/>
        <v>4.8564081613385252E-4</v>
      </c>
      <c r="AO524" s="40">
        <f t="shared" si="440"/>
        <v>0.193329859301721</v>
      </c>
      <c r="AP524" s="40">
        <f t="shared" si="441"/>
        <v>0.11750911933299128</v>
      </c>
      <c r="AQ524" s="71">
        <f t="shared" si="442"/>
        <v>8.6435327671773433E-4</v>
      </c>
      <c r="AR524" s="71">
        <f t="shared" si="456"/>
        <v>9.073780928219451E-3</v>
      </c>
      <c r="AS524" s="71">
        <f t="shared" si="446"/>
        <v>2.0439827968599063E-2</v>
      </c>
      <c r="AT524" s="28">
        <f t="shared" si="447"/>
        <v>0.98853569567482924</v>
      </c>
      <c r="AU524" s="28">
        <f t="shared" si="448"/>
        <v>0.96655392709508203</v>
      </c>
      <c r="AV524" s="40">
        <f t="shared" si="449"/>
        <v>0.98649878640776889</v>
      </c>
      <c r="AW524" s="71">
        <f t="shared" si="450"/>
        <v>2.0439827968599063E-2</v>
      </c>
      <c r="AX524" s="28">
        <f t="shared" si="451"/>
        <v>0.39016990291262477</v>
      </c>
      <c r="AY524" s="71">
        <f t="shared" si="452"/>
        <v>1.3543628788291016E-2</v>
      </c>
      <c r="AZ524" s="71">
        <f t="shared" si="453"/>
        <v>9.073780928219451E-3</v>
      </c>
      <c r="BA524" s="71">
        <f t="shared" si="443"/>
        <v>9.7730430754984401E-2</v>
      </c>
      <c r="BB524" s="71">
        <f t="shared" si="454"/>
        <v>-1.1895666522308827E-2</v>
      </c>
      <c r="BC524" s="71">
        <f t="shared" si="445"/>
        <v>-4.6538352770898678E-3</v>
      </c>
      <c r="BD524" s="39">
        <f t="shared" si="444"/>
        <v>1</v>
      </c>
    </row>
    <row r="525" spans="1:56">
      <c r="A525" s="68">
        <v>43283</v>
      </c>
      <c r="B525" s="41">
        <f t="shared" si="455"/>
        <v>1</v>
      </c>
      <c r="C525" s="39">
        <v>2841.58</v>
      </c>
      <c r="D525" s="39">
        <v>2842.34</v>
      </c>
      <c r="E525" s="39">
        <v>2835.86</v>
      </c>
      <c r="F525" s="39">
        <v>2845.17</v>
      </c>
      <c r="G525" s="39">
        <v>2815.14</v>
      </c>
      <c r="H525" s="39">
        <v>2845.29</v>
      </c>
      <c r="I525" s="39">
        <v>2815.14</v>
      </c>
      <c r="J525" s="39">
        <v>941</v>
      </c>
      <c r="K525" s="39">
        <v>1129</v>
      </c>
      <c r="L525" s="39">
        <v>2815.23</v>
      </c>
      <c r="M525" s="39">
        <v>2809.55</v>
      </c>
      <c r="N525" s="39">
        <v>2775.56</v>
      </c>
      <c r="O525" s="39">
        <v>2815.23</v>
      </c>
      <c r="P525" s="39">
        <v>2757.04</v>
      </c>
      <c r="Q525" s="39">
        <v>1300</v>
      </c>
      <c r="R525" s="39">
        <v>1445</v>
      </c>
      <c r="S525" s="70">
        <f t="shared" si="407"/>
        <v>2966.3861111111114</v>
      </c>
      <c r="T525" s="70" t="str">
        <f t="shared" si="419"/>
        <v>熊</v>
      </c>
      <c r="U525" s="70">
        <f t="shared" si="420"/>
        <v>2845.29</v>
      </c>
      <c r="V525" s="70">
        <f t="shared" si="421"/>
        <v>2757.04</v>
      </c>
      <c r="W525" s="40">
        <f t="shared" si="422"/>
        <v>3.150735513945592E-2</v>
      </c>
      <c r="X525" s="70">
        <f t="shared" si="423"/>
        <v>941</v>
      </c>
      <c r="Y525" s="70">
        <f t="shared" si="424"/>
        <v>1445</v>
      </c>
      <c r="Z525" s="71">
        <f t="shared" si="425"/>
        <v>3.1056665657838246E-2</v>
      </c>
      <c r="AA525" s="71">
        <f t="shared" si="426"/>
        <v>-2.0530856218590973E-3</v>
      </c>
      <c r="AB525" s="71">
        <f t="shared" si="427"/>
        <v>-2.4812466958670665E-2</v>
      </c>
      <c r="AC525" s="71">
        <f t="shared" si="428"/>
        <v>6.6948881807851373E-3</v>
      </c>
      <c r="AD525" s="71">
        <f t="shared" si="429"/>
        <v>1.304760096968892E-3</v>
      </c>
      <c r="AE525" s="71">
        <f t="shared" si="430"/>
        <v>-3.0202595042486933E-2</v>
      </c>
      <c r="AF525" s="71">
        <f t="shared" si="431"/>
        <v>-2.3507706861701765E-2</v>
      </c>
      <c r="AG525" s="71">
        <f t="shared" si="432"/>
        <v>-2.5560792483560739E-2</v>
      </c>
      <c r="AH525" s="71">
        <f t="shared" si="433"/>
        <v>2.6742107718939615E-4</v>
      </c>
      <c r="AI525" s="71">
        <f t="shared" si="434"/>
        <v>-2.014993354526309E-3</v>
      </c>
      <c r="AJ525" s="71">
        <f t="shared" si="435"/>
        <v>1.262584244746969E-3</v>
      </c>
      <c r="AK525" s="71">
        <f t="shared" si="436"/>
        <v>-9.348241577516226E-3</v>
      </c>
      <c r="AL525" s="71">
        <f t="shared" si="437"/>
        <v>1.0653001674485223E-2</v>
      </c>
      <c r="AM525" s="71">
        <f t="shared" si="438"/>
        <v>2.0886322944776711E-2</v>
      </c>
      <c r="AN525" s="71">
        <f t="shared" si="439"/>
        <v>3.1969479806057961E-5</v>
      </c>
      <c r="AO525" s="40">
        <f t="shared" si="440"/>
        <v>0.87694859038142536</v>
      </c>
      <c r="AP525" s="40">
        <f t="shared" si="441"/>
        <v>1.0706467661691577</v>
      </c>
      <c r="AQ525" s="71">
        <f t="shared" si="442"/>
        <v>-2.0196352322016334E-3</v>
      </c>
      <c r="AR525" s="71">
        <f t="shared" si="456"/>
        <v>-1.4191434763991536E-2</v>
      </c>
      <c r="AS525" s="71">
        <f t="shared" si="446"/>
        <v>-2.3507706861701765E-2</v>
      </c>
      <c r="AT525" s="28">
        <f t="shared" si="447"/>
        <v>0</v>
      </c>
      <c r="AU525" s="28">
        <f t="shared" si="448"/>
        <v>0.31826774359855586</v>
      </c>
      <c r="AV525" s="40">
        <f t="shared" si="449"/>
        <v>0.20985835694050972</v>
      </c>
      <c r="AW525" s="71">
        <f t="shared" si="450"/>
        <v>-2.3507706861701765E-2</v>
      </c>
      <c r="AX525" s="28">
        <f t="shared" si="451"/>
        <v>-0.44951841359773453</v>
      </c>
      <c r="AY525" s="71">
        <f t="shared" si="452"/>
        <v>0</v>
      </c>
      <c r="AZ525" s="71">
        <f t="shared" si="453"/>
        <v>6.6948881807851373E-3</v>
      </c>
      <c r="BA525" s="71">
        <f t="shared" si="443"/>
        <v>0.98649878640776889</v>
      </c>
      <c r="BB525" s="71">
        <f t="shared" si="454"/>
        <v>9.073780928219451E-3</v>
      </c>
      <c r="BC525" s="71">
        <f t="shared" si="445"/>
        <v>2.0439827968599063E-2</v>
      </c>
      <c r="BD525" s="39">
        <f t="shared" si="444"/>
        <v>0</v>
      </c>
    </row>
    <row r="526" spans="1:56">
      <c r="A526" s="68">
        <v>43284</v>
      </c>
      <c r="B526" s="41">
        <f t="shared" si="455"/>
        <v>2</v>
      </c>
      <c r="C526" s="39">
        <v>2774.57</v>
      </c>
      <c r="D526" s="39">
        <v>2776.71</v>
      </c>
      <c r="E526" s="39">
        <v>2769.7</v>
      </c>
      <c r="F526" s="39">
        <v>2784.26</v>
      </c>
      <c r="G526" s="39">
        <v>2740.27</v>
      </c>
      <c r="H526" s="39">
        <v>2784.91</v>
      </c>
      <c r="I526" s="39">
        <v>2722.45</v>
      </c>
      <c r="J526" s="39">
        <v>940</v>
      </c>
      <c r="K526" s="39">
        <v>1120</v>
      </c>
      <c r="L526" s="39">
        <v>2740.16</v>
      </c>
      <c r="M526" s="39">
        <v>2752.07</v>
      </c>
      <c r="N526" s="39">
        <v>2786.89</v>
      </c>
      <c r="O526" s="39">
        <v>2786.89</v>
      </c>
      <c r="P526" s="39">
        <v>2739.96</v>
      </c>
      <c r="Q526" s="39">
        <v>1459</v>
      </c>
      <c r="R526" s="39">
        <v>1305</v>
      </c>
      <c r="S526" s="70">
        <f t="shared" si="407"/>
        <v>2947.5722222222221</v>
      </c>
      <c r="T526" s="70" t="str">
        <f t="shared" si="419"/>
        <v>熊</v>
      </c>
      <c r="U526" s="70">
        <f t="shared" si="420"/>
        <v>2786.89</v>
      </c>
      <c r="V526" s="70">
        <f t="shared" si="421"/>
        <v>2722.45</v>
      </c>
      <c r="W526" s="40">
        <f t="shared" si="422"/>
        <v>2.3394068574428224E-2</v>
      </c>
      <c r="X526" s="70">
        <f t="shared" si="423"/>
        <v>1459</v>
      </c>
      <c r="Y526" s="70">
        <f t="shared" si="424"/>
        <v>1120</v>
      </c>
      <c r="Z526" s="71">
        <f t="shared" si="425"/>
        <v>2.3225220484615651E-2</v>
      </c>
      <c r="AA526" s="71">
        <f t="shared" si="426"/>
        <v>-3.5674840427148217E-4</v>
      </c>
      <c r="AB526" s="71">
        <f t="shared" si="427"/>
        <v>0</v>
      </c>
      <c r="AC526" s="71">
        <f t="shared" si="428"/>
        <v>2.3394068574428224E-2</v>
      </c>
      <c r="AD526" s="71">
        <f t="shared" si="429"/>
        <v>4.4304985211648575E-3</v>
      </c>
      <c r="AE526" s="71">
        <f t="shared" si="430"/>
        <v>-1.8963570053263372E-2</v>
      </c>
      <c r="AF526" s="71">
        <f t="shared" si="431"/>
        <v>4.4304985211648575E-3</v>
      </c>
      <c r="AG526" s="71">
        <f t="shared" si="432"/>
        <v>4.0737501168934612E-3</v>
      </c>
      <c r="AH526" s="71">
        <f t="shared" si="433"/>
        <v>7.7099339467898826E-4</v>
      </c>
      <c r="AI526" s="71">
        <f t="shared" si="434"/>
        <v>-1.756769151754322E-3</v>
      </c>
      <c r="AJ526" s="71">
        <f t="shared" si="435"/>
        <v>3.4863486794377376E-3</v>
      </c>
      <c r="AK526" s="71">
        <f t="shared" si="436"/>
        <v>-1.2439324545480562E-2</v>
      </c>
      <c r="AL526" s="71">
        <f t="shared" si="437"/>
        <v>2.2683346695198673E-2</v>
      </c>
      <c r="AM526" s="71">
        <f t="shared" si="438"/>
        <v>1.6982957004575212E-2</v>
      </c>
      <c r="AN526" s="71">
        <f t="shared" si="439"/>
        <v>-4.0142835512912358E-5</v>
      </c>
      <c r="AO526" s="40">
        <f t="shared" si="440"/>
        <v>0.8344540505923842</v>
      </c>
      <c r="AP526" s="40">
        <f t="shared" si="441"/>
        <v>0.85030419468459972</v>
      </c>
      <c r="AQ526" s="71">
        <f t="shared" si="442"/>
        <v>4.337042938428121E-3</v>
      </c>
      <c r="AR526" s="71">
        <f t="shared" si="456"/>
        <v>1.6909965902158288E-2</v>
      </c>
      <c r="AS526" s="71">
        <f t="shared" si="446"/>
        <v>4.4304985211648575E-3</v>
      </c>
      <c r="AT526" s="28">
        <f t="shared" si="447"/>
        <v>0.28530259365994481</v>
      </c>
      <c r="AU526" s="28">
        <f t="shared" si="448"/>
        <v>1</v>
      </c>
      <c r="AV526" s="40">
        <f t="shared" si="449"/>
        <v>1</v>
      </c>
      <c r="AW526" s="71">
        <f t="shared" si="450"/>
        <v>4.4304985211648575E-3</v>
      </c>
      <c r="AX526" s="28">
        <f t="shared" si="451"/>
        <v>0.72517070142768436</v>
      </c>
      <c r="AY526" s="71">
        <f t="shared" si="452"/>
        <v>6.5242455077828762E-3</v>
      </c>
      <c r="AZ526" s="71">
        <f t="shared" si="453"/>
        <v>1.6982957004575212E-2</v>
      </c>
      <c r="BA526" s="71">
        <f t="shared" si="443"/>
        <v>0.20985835694050972</v>
      </c>
      <c r="BB526" s="71">
        <f t="shared" si="454"/>
        <v>-1.4191434763991536E-2</v>
      </c>
      <c r="BC526" s="71">
        <f t="shared" si="445"/>
        <v>-2.3507706861701765E-2</v>
      </c>
      <c r="BD526" s="39">
        <f t="shared" si="444"/>
        <v>1</v>
      </c>
    </row>
    <row r="527" spans="1:56">
      <c r="A527" s="68">
        <v>43285</v>
      </c>
      <c r="B527" s="41">
        <f t="shared" si="455"/>
        <v>3</v>
      </c>
      <c r="C527" s="39">
        <v>2776.63</v>
      </c>
      <c r="D527" s="39">
        <v>2776.15</v>
      </c>
      <c r="E527" s="39">
        <v>2780.24</v>
      </c>
      <c r="F527" s="39">
        <v>2789.63</v>
      </c>
      <c r="G527" s="39">
        <v>2767.91</v>
      </c>
      <c r="H527" s="39">
        <v>2792.65</v>
      </c>
      <c r="I527" s="39">
        <v>2762.14</v>
      </c>
      <c r="J527" s="39">
        <v>939</v>
      </c>
      <c r="K527" s="39">
        <v>1124</v>
      </c>
      <c r="L527" s="39">
        <v>2767.37</v>
      </c>
      <c r="M527" s="39">
        <v>2768.54</v>
      </c>
      <c r="N527" s="39">
        <v>2759.13</v>
      </c>
      <c r="O527" s="39">
        <v>2776.57</v>
      </c>
      <c r="P527" s="39">
        <v>2754.2</v>
      </c>
      <c r="Q527" s="39">
        <v>1331</v>
      </c>
      <c r="R527" s="39">
        <v>1439</v>
      </c>
      <c r="S527" s="70">
        <f t="shared" si="407"/>
        <v>2929.3338888888889</v>
      </c>
      <c r="T527" s="70" t="str">
        <f t="shared" si="419"/>
        <v>熊</v>
      </c>
      <c r="U527" s="70">
        <f t="shared" si="420"/>
        <v>2792.65</v>
      </c>
      <c r="V527" s="70">
        <f t="shared" si="421"/>
        <v>2754.2</v>
      </c>
      <c r="W527" s="40">
        <f t="shared" si="422"/>
        <v>1.3863946516577916E-2</v>
      </c>
      <c r="X527" s="70">
        <f t="shared" si="423"/>
        <v>939</v>
      </c>
      <c r="Y527" s="70">
        <f t="shared" si="424"/>
        <v>1439</v>
      </c>
      <c r="Z527" s="71">
        <f t="shared" si="425"/>
        <v>1.3847721878680368E-2</v>
      </c>
      <c r="AA527" s="71">
        <f t="shared" si="426"/>
        <v>-3.6883166165100562E-3</v>
      </c>
      <c r="AB527" s="71">
        <f t="shared" si="427"/>
        <v>-1.2075553181156499E-2</v>
      </c>
      <c r="AC527" s="71">
        <f t="shared" si="428"/>
        <v>1.7883933354212516E-3</v>
      </c>
      <c r="AD527" s="71">
        <f t="shared" si="429"/>
        <v>5.7530036861278624E-3</v>
      </c>
      <c r="AE527" s="71">
        <f t="shared" si="430"/>
        <v>-8.1109428304499374E-3</v>
      </c>
      <c r="AF527" s="71">
        <f t="shared" si="431"/>
        <v>-6.3225494950285401E-3</v>
      </c>
      <c r="AG527" s="71">
        <f t="shared" si="432"/>
        <v>-1.0010866111538641E-2</v>
      </c>
      <c r="AH527" s="71">
        <f t="shared" si="433"/>
        <v>-1.7288637446308448E-4</v>
      </c>
      <c r="AI527" s="71">
        <f t="shared" si="434"/>
        <v>1.2992927701584091E-3</v>
      </c>
      <c r="AJ527" s="71">
        <f t="shared" si="435"/>
        <v>4.6710084101369304E-3</v>
      </c>
      <c r="AK527" s="71">
        <f t="shared" si="436"/>
        <v>-3.1454393653884945E-3</v>
      </c>
      <c r="AL527" s="71">
        <f t="shared" si="437"/>
        <v>1.0985224217640824E-2</v>
      </c>
      <c r="AM527" s="71">
        <f t="shared" si="438"/>
        <v>8.0893336681642589E-3</v>
      </c>
      <c r="AN527" s="71">
        <f t="shared" si="439"/>
        <v>-1.9511208166991399E-4</v>
      </c>
      <c r="AO527" s="40">
        <f t="shared" si="440"/>
        <v>0.47492625368732</v>
      </c>
      <c r="AP527" s="40">
        <f t="shared" si="441"/>
        <v>0.81120943952801783</v>
      </c>
      <c r="AQ527" s="71">
        <f t="shared" si="442"/>
        <v>4.2269473940879639E-4</v>
      </c>
      <c r="AR527" s="71">
        <f t="shared" si="456"/>
        <v>-2.981998047970147E-3</v>
      </c>
      <c r="AS527" s="71">
        <f t="shared" si="446"/>
        <v>-6.3225494950285401E-3</v>
      </c>
      <c r="AT527" s="28">
        <f t="shared" si="447"/>
        <v>0.18911832186168273</v>
      </c>
      <c r="AU527" s="28">
        <f t="shared" si="448"/>
        <v>0.22038444345106012</v>
      </c>
      <c r="AV527" s="40">
        <f t="shared" si="449"/>
        <v>0.12821846553966856</v>
      </c>
      <c r="AW527" s="71">
        <f t="shared" si="450"/>
        <v>-6.3225494950285401E-3</v>
      </c>
      <c r="AX527" s="28">
        <f t="shared" si="451"/>
        <v>-0.21430429128737902</v>
      </c>
      <c r="AY527" s="71">
        <f t="shared" si="452"/>
        <v>2.0867811661245076E-3</v>
      </c>
      <c r="AZ527" s="71">
        <f t="shared" si="453"/>
        <v>1.7883933354212516E-3</v>
      </c>
      <c r="BA527" s="71">
        <f t="shared" si="443"/>
        <v>1</v>
      </c>
      <c r="BB527" s="71">
        <f t="shared" si="454"/>
        <v>1.6909965902158288E-2</v>
      </c>
      <c r="BC527" s="71">
        <f t="shared" si="445"/>
        <v>4.4304985211648575E-3</v>
      </c>
      <c r="BD527" s="39">
        <f t="shared" si="444"/>
        <v>0</v>
      </c>
    </row>
    <row r="528" spans="1:56">
      <c r="A528" s="68">
        <v>43286</v>
      </c>
      <c r="B528" s="41">
        <f t="shared" si="455"/>
        <v>4</v>
      </c>
      <c r="C528" s="39">
        <v>2755.34</v>
      </c>
      <c r="D528" s="39">
        <v>2761.57</v>
      </c>
      <c r="E528" s="39">
        <v>2767.27</v>
      </c>
      <c r="F528" s="39">
        <v>2777.07</v>
      </c>
      <c r="G528" s="39">
        <v>2734.77</v>
      </c>
      <c r="H528" s="39">
        <v>2777.52</v>
      </c>
      <c r="I528" s="39">
        <v>2734.41</v>
      </c>
      <c r="J528" s="39">
        <v>941</v>
      </c>
      <c r="K528" s="39">
        <v>1129</v>
      </c>
      <c r="L528" s="39">
        <v>2734.66</v>
      </c>
      <c r="M528" s="39">
        <v>2734.76</v>
      </c>
      <c r="N528" s="39">
        <v>2733.88</v>
      </c>
      <c r="O528" s="39">
        <v>2743.12</v>
      </c>
      <c r="P528" s="39">
        <v>2728.17</v>
      </c>
      <c r="Q528" s="39">
        <v>1353</v>
      </c>
      <c r="R528" s="39">
        <v>1306</v>
      </c>
      <c r="S528" s="70">
        <f t="shared" si="407"/>
        <v>2909.8688888888883</v>
      </c>
      <c r="T528" s="70" t="str">
        <f t="shared" si="419"/>
        <v>熊</v>
      </c>
      <c r="U528" s="70">
        <f t="shared" si="420"/>
        <v>2777.52</v>
      </c>
      <c r="V528" s="70">
        <f t="shared" si="421"/>
        <v>2728.17</v>
      </c>
      <c r="W528" s="40">
        <f t="shared" si="422"/>
        <v>1.7927388470642684E-2</v>
      </c>
      <c r="X528" s="70">
        <f t="shared" si="423"/>
        <v>941</v>
      </c>
      <c r="Y528" s="70">
        <f t="shared" si="424"/>
        <v>1306</v>
      </c>
      <c r="Z528" s="71">
        <f t="shared" si="425"/>
        <v>1.7910675270565488E-2</v>
      </c>
      <c r="AA528" s="71">
        <f t="shared" si="426"/>
        <v>-1.3745656778422291E-3</v>
      </c>
      <c r="AB528" s="71">
        <f t="shared" si="427"/>
        <v>-1.5836597621030905E-2</v>
      </c>
      <c r="AC528" s="71">
        <f t="shared" si="428"/>
        <v>2.0907908496117684E-3</v>
      </c>
      <c r="AD528" s="71">
        <f t="shared" si="429"/>
        <v>8.0175962573273748E-3</v>
      </c>
      <c r="AE528" s="71">
        <f t="shared" si="430"/>
        <v>-9.9097922133151734E-3</v>
      </c>
      <c r="AF528" s="71">
        <f t="shared" si="431"/>
        <v>-7.8190013637034952E-3</v>
      </c>
      <c r="AG528" s="71">
        <f t="shared" si="432"/>
        <v>-9.1935670415457423E-3</v>
      </c>
      <c r="AH528" s="71">
        <f t="shared" si="433"/>
        <v>2.2585116118275447E-3</v>
      </c>
      <c r="AI528" s="71">
        <f t="shared" si="434"/>
        <v>4.3204276808263302E-3</v>
      </c>
      <c r="AJ528" s="71">
        <f t="shared" si="435"/>
        <v>7.8555680964786743E-3</v>
      </c>
      <c r="AK528" s="71">
        <f t="shared" si="436"/>
        <v>-7.4935096946965466E-3</v>
      </c>
      <c r="AL528" s="71">
        <f t="shared" si="437"/>
        <v>1.5642752743872026E-2</v>
      </c>
      <c r="AM528" s="71">
        <f t="shared" si="438"/>
        <v>5.4649039648830026E-3</v>
      </c>
      <c r="AN528" s="71">
        <f t="shared" si="439"/>
        <v>-4.0223569920435244E-5</v>
      </c>
      <c r="AO528" s="40">
        <f t="shared" si="440"/>
        <v>0.4855022036650482</v>
      </c>
      <c r="AP528" s="40">
        <f t="shared" si="441"/>
        <v>0.57341684064022691</v>
      </c>
      <c r="AQ528" s="71">
        <f t="shared" si="442"/>
        <v>3.6566948601946053E-5</v>
      </c>
      <c r="AR528" s="71">
        <f t="shared" si="456"/>
        <v>-2.8526809908652591E-4</v>
      </c>
      <c r="AS528" s="71">
        <f t="shared" si="446"/>
        <v>-7.8190013637034952E-3</v>
      </c>
      <c r="AT528" s="28">
        <f t="shared" si="447"/>
        <v>8.350730688938211E-3</v>
      </c>
      <c r="AU528" s="28">
        <f t="shared" si="448"/>
        <v>0.38193979933111077</v>
      </c>
      <c r="AV528" s="40">
        <f t="shared" si="449"/>
        <v>0.1157041540020273</v>
      </c>
      <c r="AW528" s="71">
        <f t="shared" si="450"/>
        <v>-7.8190013637034952E-3</v>
      </c>
      <c r="AX528" s="28">
        <f t="shared" si="451"/>
        <v>-1.5805471124614931E-2</v>
      </c>
      <c r="AY528" s="71">
        <f t="shared" si="452"/>
        <v>1.3164679184818321E-4</v>
      </c>
      <c r="AZ528" s="71">
        <f t="shared" si="453"/>
        <v>2.0907908496117684E-3</v>
      </c>
      <c r="BA528" s="71">
        <f t="shared" si="443"/>
        <v>0.12821846553966856</v>
      </c>
      <c r="BB528" s="71">
        <f t="shared" si="454"/>
        <v>-2.981998047970147E-3</v>
      </c>
      <c r="BC528" s="71">
        <f t="shared" si="445"/>
        <v>-6.3225494950285401E-3</v>
      </c>
      <c r="BD528" s="39">
        <f t="shared" si="444"/>
        <v>1</v>
      </c>
    </row>
    <row r="529" spans="1:56">
      <c r="A529" s="68">
        <v>43287</v>
      </c>
      <c r="B529" s="41">
        <f t="shared" si="455"/>
        <v>5</v>
      </c>
      <c r="C529" s="39">
        <v>2731.35</v>
      </c>
      <c r="D529" s="39">
        <v>2731.47</v>
      </c>
      <c r="E529" s="39">
        <v>2725.36</v>
      </c>
      <c r="F529" s="39">
        <v>2740.47</v>
      </c>
      <c r="G529" s="39">
        <v>2724.7</v>
      </c>
      <c r="H529" s="39">
        <v>2746.94</v>
      </c>
      <c r="I529" s="39">
        <v>2691.15</v>
      </c>
      <c r="J529" s="39">
        <v>945</v>
      </c>
      <c r="K529" s="39">
        <v>1114</v>
      </c>
      <c r="L529" s="39">
        <v>2724.75</v>
      </c>
      <c r="M529" s="39">
        <v>2756.04</v>
      </c>
      <c r="N529" s="39">
        <v>2747.23</v>
      </c>
      <c r="O529" s="39">
        <v>2768.59</v>
      </c>
      <c r="P529" s="39">
        <v>2724.75</v>
      </c>
      <c r="Q529" s="39">
        <v>1402</v>
      </c>
      <c r="R529" s="39">
        <v>1300</v>
      </c>
      <c r="S529" s="70">
        <f t="shared" si="407"/>
        <v>2891.3538888888888</v>
      </c>
      <c r="T529" s="70" t="str">
        <f t="shared" si="419"/>
        <v>熊</v>
      </c>
      <c r="U529" s="70">
        <f t="shared" si="420"/>
        <v>2768.59</v>
      </c>
      <c r="V529" s="70">
        <f t="shared" si="421"/>
        <v>2691.15</v>
      </c>
      <c r="W529" s="40">
        <f t="shared" si="422"/>
        <v>2.8369553779779177E-2</v>
      </c>
      <c r="X529" s="70">
        <f t="shared" si="423"/>
        <v>1402</v>
      </c>
      <c r="Y529" s="70">
        <f t="shared" si="424"/>
        <v>1114</v>
      </c>
      <c r="Z529" s="71">
        <f t="shared" si="425"/>
        <v>2.8352280008054644E-2</v>
      </c>
      <c r="AA529" s="71">
        <f t="shared" si="426"/>
        <v>-9.2585314093913973E-4</v>
      </c>
      <c r="AB529" s="71">
        <f t="shared" si="427"/>
        <v>-7.7450340200281948E-3</v>
      </c>
      <c r="AC529" s="71">
        <f t="shared" si="428"/>
        <v>2.0624519759750975E-2</v>
      </c>
      <c r="AD529" s="71">
        <f t="shared" si="429"/>
        <v>1.3542172867320247E-2</v>
      </c>
      <c r="AE529" s="71">
        <f t="shared" si="430"/>
        <v>-1.4827380912458868E-2</v>
      </c>
      <c r="AF529" s="71">
        <f t="shared" si="431"/>
        <v>5.7971388472921456E-3</v>
      </c>
      <c r="AG529" s="71">
        <f t="shared" si="432"/>
        <v>4.8712857063528724E-3</v>
      </c>
      <c r="AH529" s="71">
        <f t="shared" si="433"/>
        <v>4.393335311027011E-5</v>
      </c>
      <c r="AI529" s="71">
        <f t="shared" si="434"/>
        <v>-2.1954629826440664E-3</v>
      </c>
      <c r="AJ529" s="71">
        <f t="shared" si="435"/>
        <v>3.333446072792541E-3</v>
      </c>
      <c r="AK529" s="71">
        <f t="shared" si="436"/>
        <v>-2.4376621522775622E-3</v>
      </c>
      <c r="AL529" s="71">
        <f t="shared" si="437"/>
        <v>2.0518953313765662E-2</v>
      </c>
      <c r="AM529" s="71">
        <f t="shared" si="438"/>
        <v>1.5961484543861263E-2</v>
      </c>
      <c r="AN529" s="71">
        <f t="shared" si="439"/>
        <v>1.8350475736591125E-5</v>
      </c>
      <c r="AO529" s="40">
        <f t="shared" si="440"/>
        <v>0.72055924000716698</v>
      </c>
      <c r="AP529" s="40">
        <f t="shared" si="441"/>
        <v>0.76590786879369144</v>
      </c>
      <c r="AQ529" s="71">
        <f t="shared" si="442"/>
        <v>1.1418186046902949E-2</v>
      </c>
      <c r="AR529" s="71">
        <f t="shared" si="456"/>
        <v>8.216450523833102E-3</v>
      </c>
      <c r="AS529" s="71">
        <f t="shared" si="446"/>
        <v>5.7971388472921456E-3</v>
      </c>
      <c r="AT529" s="28">
        <f t="shared" si="447"/>
        <v>0.6013622512995116</v>
      </c>
      <c r="AU529" s="28">
        <f t="shared" si="448"/>
        <v>0.51277372262773591</v>
      </c>
      <c r="AV529" s="40">
        <f t="shared" si="449"/>
        <v>0.72417355371900682</v>
      </c>
      <c r="AW529" s="71">
        <f t="shared" si="450"/>
        <v>5.7971388472921456E-3</v>
      </c>
      <c r="AX529" s="28">
        <f t="shared" si="451"/>
        <v>0.29028925619834711</v>
      </c>
      <c r="AY529" s="71">
        <f t="shared" si="452"/>
        <v>1.2389718760181136E-2</v>
      </c>
      <c r="AZ529" s="71">
        <f t="shared" si="453"/>
        <v>8.216450523833102E-3</v>
      </c>
      <c r="BA529" s="71">
        <f t="shared" si="443"/>
        <v>0.1157041540020273</v>
      </c>
      <c r="BB529" s="71">
        <f t="shared" si="454"/>
        <v>-2.8526809908652591E-4</v>
      </c>
      <c r="BC529" s="71">
        <f t="shared" si="445"/>
        <v>-7.8190013637034952E-3</v>
      </c>
      <c r="BD529" s="39">
        <f t="shared" si="444"/>
        <v>1</v>
      </c>
    </row>
    <row r="530" spans="1:56">
      <c r="A530" s="68">
        <v>43290</v>
      </c>
      <c r="B530" s="41">
        <f t="shared" si="455"/>
        <v>1</v>
      </c>
      <c r="C530" s="39">
        <v>2752.45</v>
      </c>
      <c r="D530" s="39">
        <v>2755.41</v>
      </c>
      <c r="E530" s="39">
        <v>2768.74</v>
      </c>
      <c r="F530" s="39">
        <v>2768.72</v>
      </c>
      <c r="G530" s="39">
        <v>2792.57</v>
      </c>
      <c r="H530" s="39">
        <v>2794.15</v>
      </c>
      <c r="I530" s="39">
        <v>2752.45</v>
      </c>
      <c r="J530" s="39">
        <v>1013</v>
      </c>
      <c r="K530" s="39">
        <v>930</v>
      </c>
      <c r="L530" s="39">
        <v>2792.42</v>
      </c>
      <c r="M530" s="39">
        <v>2796.05</v>
      </c>
      <c r="N530" s="39">
        <v>2815.11</v>
      </c>
      <c r="O530" s="39">
        <v>2815.79</v>
      </c>
      <c r="P530" s="39">
        <v>2792.02</v>
      </c>
      <c r="Q530" s="39">
        <v>1459</v>
      </c>
      <c r="R530" s="39">
        <v>1302</v>
      </c>
      <c r="S530" s="70">
        <f t="shared" si="407"/>
        <v>2874.3788888888885</v>
      </c>
      <c r="T530" s="70" t="str">
        <f t="shared" si="419"/>
        <v>熊</v>
      </c>
      <c r="U530" s="70">
        <f t="shared" si="420"/>
        <v>2815.79</v>
      </c>
      <c r="V530" s="70">
        <f t="shared" si="421"/>
        <v>2752.45</v>
      </c>
      <c r="W530" s="40">
        <f t="shared" si="422"/>
        <v>2.2751437505952776E-2</v>
      </c>
      <c r="X530" s="70">
        <f t="shared" si="423"/>
        <v>1459</v>
      </c>
      <c r="Y530" s="70">
        <f t="shared" si="424"/>
        <v>930</v>
      </c>
      <c r="Z530" s="71">
        <f t="shared" si="425"/>
        <v>2.3012225471852405E-2</v>
      </c>
      <c r="AA530" s="71">
        <f t="shared" si="426"/>
        <v>1.8982928343209166E-3</v>
      </c>
      <c r="AB530" s="71">
        <f t="shared" si="427"/>
        <v>-2.4152444664461031E-4</v>
      </c>
      <c r="AC530" s="71">
        <f t="shared" si="428"/>
        <v>2.2509913059308346E-2</v>
      </c>
      <c r="AD530" s="71">
        <f t="shared" si="429"/>
        <v>2.2751437505952776E-2</v>
      </c>
      <c r="AE530" s="71">
        <f t="shared" si="430"/>
        <v>0</v>
      </c>
      <c r="AF530" s="71">
        <f t="shared" si="431"/>
        <v>2.2509913059308346E-2</v>
      </c>
      <c r="AG530" s="71">
        <f t="shared" si="432"/>
        <v>2.4408205893629263E-2</v>
      </c>
      <c r="AH530" s="71">
        <f t="shared" si="433"/>
        <v>1.0748277134722342E-3</v>
      </c>
      <c r="AI530" s="71">
        <f t="shared" si="434"/>
        <v>5.9009189211993883E-3</v>
      </c>
      <c r="AJ530" s="71">
        <f t="shared" si="435"/>
        <v>5.8936953927224717E-3</v>
      </c>
      <c r="AK530" s="71">
        <f t="shared" si="436"/>
        <v>1.4470894645741269E-2</v>
      </c>
      <c r="AL530" s="71">
        <f t="shared" si="437"/>
        <v>1.5036521719274389E-2</v>
      </c>
      <c r="AM530" s="71">
        <f t="shared" si="438"/>
        <v>8.4775134531389351E-3</v>
      </c>
      <c r="AN530" s="71">
        <f t="shared" si="439"/>
        <v>-5.371540505392595E-5</v>
      </c>
      <c r="AO530" s="40">
        <f t="shared" si="440"/>
        <v>0</v>
      </c>
      <c r="AP530" s="40">
        <f t="shared" si="441"/>
        <v>-0.12517985611510229</v>
      </c>
      <c r="AQ530" s="71">
        <f t="shared" si="442"/>
        <v>1.2991035151016495E-3</v>
      </c>
      <c r="AR530" s="71">
        <f t="shared" si="456"/>
        <v>8.0927338186210021E-3</v>
      </c>
      <c r="AS530" s="71">
        <f t="shared" si="446"/>
        <v>2.2509913059308346E-2</v>
      </c>
      <c r="AT530" s="28">
        <f t="shared" si="447"/>
        <v>0.96211031175060147</v>
      </c>
      <c r="AU530" s="28">
        <f t="shared" si="448"/>
        <v>0.97139251156921169</v>
      </c>
      <c r="AV530" s="40">
        <f t="shared" si="449"/>
        <v>0.98926428796969001</v>
      </c>
      <c r="AW530" s="71">
        <f t="shared" si="450"/>
        <v>2.2509913059308346E-2</v>
      </c>
      <c r="AX530" s="28">
        <f t="shared" si="451"/>
        <v>0.35822544995263661</v>
      </c>
      <c r="AY530" s="71">
        <f t="shared" si="452"/>
        <v>1.4470894645741269E-2</v>
      </c>
      <c r="AZ530" s="71">
        <f t="shared" si="453"/>
        <v>8.2359890064943788E-3</v>
      </c>
      <c r="BA530" s="71">
        <f t="shared" si="443"/>
        <v>0.72417355371900682</v>
      </c>
      <c r="BB530" s="71">
        <f t="shared" si="454"/>
        <v>8.216450523833102E-3</v>
      </c>
      <c r="BC530" s="71">
        <f t="shared" si="445"/>
        <v>5.7971388472921456E-3</v>
      </c>
      <c r="BD530" s="39">
        <f t="shared" si="444"/>
        <v>0</v>
      </c>
    </row>
    <row r="531" spans="1:56">
      <c r="A531" s="68">
        <v>43291</v>
      </c>
      <c r="B531" s="41">
        <f t="shared" si="455"/>
        <v>2</v>
      </c>
      <c r="C531" s="39">
        <v>2819.71</v>
      </c>
      <c r="D531" s="39">
        <v>2814.79</v>
      </c>
      <c r="E531" s="39">
        <v>2815.45</v>
      </c>
      <c r="F531" s="39">
        <v>2810.43</v>
      </c>
      <c r="G531" s="39">
        <v>2813.71</v>
      </c>
      <c r="H531" s="39">
        <v>2828.49</v>
      </c>
      <c r="I531" s="39">
        <v>2806.54</v>
      </c>
      <c r="J531" s="39">
        <v>1015</v>
      </c>
      <c r="K531" s="39">
        <v>945</v>
      </c>
      <c r="L531" s="39">
        <v>2814.4</v>
      </c>
      <c r="M531" s="39">
        <v>2817.22</v>
      </c>
      <c r="N531" s="39">
        <v>2827.63</v>
      </c>
      <c r="O531" s="39">
        <v>2827.75</v>
      </c>
      <c r="P531" s="39">
        <v>2800.66</v>
      </c>
      <c r="Q531" s="39">
        <v>1459</v>
      </c>
      <c r="R531" s="39">
        <v>1405</v>
      </c>
      <c r="S531" s="70">
        <f t="shared" si="407"/>
        <v>2859.6738888888885</v>
      </c>
      <c r="T531" s="70" t="str">
        <f t="shared" si="419"/>
        <v>熊</v>
      </c>
      <c r="U531" s="70">
        <f t="shared" si="420"/>
        <v>2828.49</v>
      </c>
      <c r="V531" s="70">
        <f t="shared" si="421"/>
        <v>2800.66</v>
      </c>
      <c r="W531" s="40">
        <f t="shared" si="422"/>
        <v>9.8878966613844058E-3</v>
      </c>
      <c r="X531" s="70">
        <f t="shared" si="423"/>
        <v>1015</v>
      </c>
      <c r="Y531" s="70">
        <f t="shared" si="424"/>
        <v>1405</v>
      </c>
      <c r="Z531" s="71">
        <f t="shared" si="425"/>
        <v>9.8698093066307974E-3</v>
      </c>
      <c r="AA531" s="71">
        <f t="shared" si="426"/>
        <v>1.6327055777688949E-3</v>
      </c>
      <c r="AB531" s="71">
        <f t="shared" si="427"/>
        <v>-3.040953892870054E-4</v>
      </c>
      <c r="AC531" s="71">
        <f t="shared" si="428"/>
        <v>9.5838012720972851E-3</v>
      </c>
      <c r="AD531" s="71">
        <f t="shared" si="429"/>
        <v>3.1089575694941553E-3</v>
      </c>
      <c r="AE531" s="71">
        <f t="shared" si="430"/>
        <v>-6.7789390918901486E-3</v>
      </c>
      <c r="AF531" s="71">
        <f t="shared" si="431"/>
        <v>2.8048621802072007E-3</v>
      </c>
      <c r="AG531" s="71">
        <f t="shared" si="432"/>
        <v>4.437567757976167E-3</v>
      </c>
      <c r="AH531" s="71">
        <f t="shared" si="433"/>
        <v>-1.746384328846138E-3</v>
      </c>
      <c r="AI531" s="71">
        <f t="shared" si="434"/>
        <v>-1.5119360626894799E-3</v>
      </c>
      <c r="AJ531" s="71">
        <f t="shared" si="435"/>
        <v>-3.2965462329461997E-3</v>
      </c>
      <c r="AK531" s="71">
        <f t="shared" si="436"/>
        <v>-2.1301455487997873E-3</v>
      </c>
      <c r="AL531" s="71">
        <f t="shared" si="437"/>
        <v>7.7905924256319965E-3</v>
      </c>
      <c r="AM531" s="71">
        <f t="shared" si="438"/>
        <v>9.6262387387284071E-3</v>
      </c>
      <c r="AN531" s="71">
        <f t="shared" si="439"/>
        <v>2.4519776744141782E-4</v>
      </c>
      <c r="AO531" s="40">
        <f t="shared" si="440"/>
        <v>0.6000000000000083</v>
      </c>
      <c r="AP531" s="40">
        <f t="shared" si="441"/>
        <v>0.39043280182233414</v>
      </c>
      <c r="AQ531" s="71">
        <f t="shared" si="442"/>
        <v>1.0014881102416722E-3</v>
      </c>
      <c r="AR531" s="71">
        <f t="shared" si="456"/>
        <v>4.6898099615656332E-3</v>
      </c>
      <c r="AS531" s="71">
        <f t="shared" si="446"/>
        <v>2.8048621802072007E-3</v>
      </c>
      <c r="AT531" s="28">
        <f t="shared" si="447"/>
        <v>0.32665148063781924</v>
      </c>
      <c r="AU531" s="28">
        <f t="shared" si="448"/>
        <v>0.99557032115172051</v>
      </c>
      <c r="AV531" s="40">
        <f t="shared" si="449"/>
        <v>0.96909809558032067</v>
      </c>
      <c r="AW531" s="71">
        <f t="shared" si="450"/>
        <v>2.8048621802072007E-3</v>
      </c>
      <c r="AX531" s="28">
        <f t="shared" si="451"/>
        <v>0.47538627380524806</v>
      </c>
      <c r="AY531" s="71">
        <f t="shared" si="452"/>
        <v>2.5514893073379894E-3</v>
      </c>
      <c r="AZ531" s="71">
        <f t="shared" si="453"/>
        <v>9.5838012720972851E-3</v>
      </c>
      <c r="BA531" s="71">
        <f t="shared" si="443"/>
        <v>0.98926428796969001</v>
      </c>
      <c r="BB531" s="71">
        <f t="shared" si="454"/>
        <v>8.0927338186210021E-3</v>
      </c>
      <c r="BC531" s="71">
        <f t="shared" si="445"/>
        <v>2.2509913059308346E-2</v>
      </c>
      <c r="BD531" s="39">
        <f t="shared" si="444"/>
        <v>0</v>
      </c>
    </row>
    <row r="532" spans="1:56">
      <c r="A532" s="68">
        <v>43292</v>
      </c>
      <c r="B532" s="41">
        <f t="shared" si="455"/>
        <v>3</v>
      </c>
      <c r="C532" s="39">
        <v>2780.7</v>
      </c>
      <c r="D532" s="39">
        <v>2770.78</v>
      </c>
      <c r="E532" s="39">
        <v>2761.31</v>
      </c>
      <c r="F532" s="39">
        <v>2771.95</v>
      </c>
      <c r="G532" s="39">
        <v>2774.78</v>
      </c>
      <c r="H532" s="39">
        <v>2794.35</v>
      </c>
      <c r="I532" s="39">
        <v>2759.12</v>
      </c>
      <c r="J532" s="39">
        <v>1038</v>
      </c>
      <c r="K532" s="39">
        <v>936</v>
      </c>
      <c r="L532" s="39">
        <v>2774.82</v>
      </c>
      <c r="M532" s="39">
        <v>2771.13</v>
      </c>
      <c r="N532" s="39">
        <v>2777.77</v>
      </c>
      <c r="O532" s="39">
        <v>2778.94</v>
      </c>
      <c r="P532" s="39">
        <v>2752.8</v>
      </c>
      <c r="Q532" s="39">
        <v>1456</v>
      </c>
      <c r="R532" s="39">
        <v>1414</v>
      </c>
      <c r="S532" s="70">
        <f t="shared" si="407"/>
        <v>2847.3311111111107</v>
      </c>
      <c r="T532" s="70" t="str">
        <f t="shared" si="419"/>
        <v>熊</v>
      </c>
      <c r="U532" s="70">
        <f t="shared" si="420"/>
        <v>2794.35</v>
      </c>
      <c r="V532" s="70">
        <f t="shared" si="421"/>
        <v>2752.8</v>
      </c>
      <c r="W532" s="40">
        <f t="shared" si="422"/>
        <v>1.4980945920556555E-2</v>
      </c>
      <c r="X532" s="70">
        <f t="shared" si="423"/>
        <v>1038</v>
      </c>
      <c r="Y532" s="70">
        <f t="shared" si="424"/>
        <v>1414</v>
      </c>
      <c r="Z532" s="71">
        <f t="shared" si="425"/>
        <v>1.4942280720681746E-2</v>
      </c>
      <c r="AA532" s="71">
        <f t="shared" si="426"/>
        <v>-1.6736210394962744E-2</v>
      </c>
      <c r="AB532" s="71">
        <f t="shared" si="427"/>
        <v>-5.9510738936288613E-3</v>
      </c>
      <c r="AC532" s="71">
        <f t="shared" si="428"/>
        <v>9.0298720269276975E-3</v>
      </c>
      <c r="AD532" s="71">
        <f t="shared" si="429"/>
        <v>4.8968268539305903E-3</v>
      </c>
      <c r="AE532" s="71">
        <f t="shared" si="430"/>
        <v>-1.0084119066625935E-2</v>
      </c>
      <c r="AF532" s="71">
        <f t="shared" si="431"/>
        <v>-1.0542470396982214E-3</v>
      </c>
      <c r="AG532" s="71">
        <f t="shared" si="432"/>
        <v>-1.7790457434661004E-2</v>
      </c>
      <c r="AH532" s="71">
        <f t="shared" si="433"/>
        <v>-3.5738255594448451E-3</v>
      </c>
      <c r="AI532" s="71">
        <f t="shared" si="434"/>
        <v>-6.9974897623761492E-3</v>
      </c>
      <c r="AJ532" s="71">
        <f t="shared" si="435"/>
        <v>-3.1516509208182916E-3</v>
      </c>
      <c r="AK532" s="71">
        <f t="shared" si="436"/>
        <v>-2.1312297914091037E-3</v>
      </c>
      <c r="AL532" s="71">
        <f t="shared" si="437"/>
        <v>1.2687733112806382E-2</v>
      </c>
      <c r="AM532" s="71">
        <f t="shared" si="438"/>
        <v>9.4509845259749189E-3</v>
      </c>
      <c r="AN532" s="71">
        <f t="shared" si="439"/>
        <v>1.4415453366295511E-5</v>
      </c>
      <c r="AO532" s="40">
        <f t="shared" si="440"/>
        <v>0.6125461254612522</v>
      </c>
      <c r="AP532" s="40">
        <f t="shared" si="441"/>
        <v>1.9446494464944701</v>
      </c>
      <c r="AQ532" s="71">
        <f t="shared" si="442"/>
        <v>-1.3307009780147293E-3</v>
      </c>
      <c r="AR532" s="71">
        <f t="shared" si="456"/>
        <v>1.0625672983445671E-3</v>
      </c>
      <c r="AS532" s="71">
        <f t="shared" si="446"/>
        <v>-1.0542470396982214E-3</v>
      </c>
      <c r="AT532" s="28">
        <f t="shared" si="447"/>
        <v>0.44450752199830545</v>
      </c>
      <c r="AU532" s="28">
        <f t="shared" si="448"/>
        <v>0.95524100994643923</v>
      </c>
      <c r="AV532" s="40">
        <f t="shared" si="449"/>
        <v>0.60096269554753223</v>
      </c>
      <c r="AW532" s="71">
        <f t="shared" si="450"/>
        <v>-1.0542470396982214E-3</v>
      </c>
      <c r="AX532" s="28">
        <f t="shared" si="451"/>
        <v>7.0998796630561675E-2</v>
      </c>
      <c r="AY532" s="71">
        <f t="shared" si="452"/>
        <v>5.6596764674665028E-3</v>
      </c>
      <c r="AZ532" s="71">
        <f t="shared" si="453"/>
        <v>9.0298720269276975E-3</v>
      </c>
      <c r="BA532" s="71">
        <f t="shared" si="443"/>
        <v>0.96909809558032067</v>
      </c>
      <c r="BB532" s="71">
        <f t="shared" si="454"/>
        <v>4.6898099615656332E-3</v>
      </c>
      <c r="BC532" s="71">
        <f t="shared" si="445"/>
        <v>2.8048621802072007E-3</v>
      </c>
      <c r="BD532" s="39">
        <f t="shared" si="444"/>
        <v>0</v>
      </c>
    </row>
    <row r="533" spans="1:56">
      <c r="A533" s="68">
        <v>43293</v>
      </c>
      <c r="B533" s="41">
        <f t="shared" si="455"/>
        <v>4</v>
      </c>
      <c r="C533" s="39">
        <v>2771.04</v>
      </c>
      <c r="D533" s="39">
        <v>2777.14</v>
      </c>
      <c r="E533" s="39">
        <v>2787.56</v>
      </c>
      <c r="F533" s="39">
        <v>2796.24</v>
      </c>
      <c r="G533" s="39">
        <v>2830.44</v>
      </c>
      <c r="H533" s="39">
        <v>2830.46</v>
      </c>
      <c r="I533" s="39">
        <v>2771.04</v>
      </c>
      <c r="J533" s="39">
        <v>1128</v>
      </c>
      <c r="K533" s="39">
        <v>930</v>
      </c>
      <c r="L533" s="39">
        <v>2831.85</v>
      </c>
      <c r="M533" s="39">
        <v>2840.01</v>
      </c>
      <c r="N533" s="39">
        <v>2837.66</v>
      </c>
      <c r="O533" s="39">
        <v>2843.94</v>
      </c>
      <c r="P533" s="39">
        <v>2831.85</v>
      </c>
      <c r="Q533" s="39">
        <v>1435</v>
      </c>
      <c r="R533" s="39">
        <v>1300</v>
      </c>
      <c r="S533" s="70">
        <f t="shared" si="407"/>
        <v>2832.5316666666668</v>
      </c>
      <c r="T533" s="70" t="str">
        <f t="shared" si="419"/>
        <v>熊</v>
      </c>
      <c r="U533" s="70">
        <f t="shared" si="420"/>
        <v>2843.94</v>
      </c>
      <c r="V533" s="70">
        <f t="shared" si="421"/>
        <v>2771.04</v>
      </c>
      <c r="W533" s="40">
        <f t="shared" si="422"/>
        <v>2.5967713673438968E-2</v>
      </c>
      <c r="X533" s="70">
        <f t="shared" si="423"/>
        <v>1435</v>
      </c>
      <c r="Y533" s="70">
        <f t="shared" si="424"/>
        <v>930</v>
      </c>
      <c r="Z533" s="71">
        <f t="shared" si="425"/>
        <v>2.630781222934353E-2</v>
      </c>
      <c r="AA533" s="71">
        <f t="shared" si="426"/>
        <v>-2.4257465294652554E-3</v>
      </c>
      <c r="AB533" s="71">
        <f t="shared" si="427"/>
        <v>-2.2106457890405462E-3</v>
      </c>
      <c r="AC533" s="71">
        <f t="shared" si="428"/>
        <v>2.3757067884398471E-2</v>
      </c>
      <c r="AD533" s="71">
        <f t="shared" si="429"/>
        <v>2.5967713673438968E-2</v>
      </c>
      <c r="AE533" s="71">
        <f t="shared" si="430"/>
        <v>0</v>
      </c>
      <c r="AF533" s="71">
        <f t="shared" si="431"/>
        <v>2.3757067884398471E-2</v>
      </c>
      <c r="AG533" s="71">
        <f t="shared" si="432"/>
        <v>2.1331321354933212E-2</v>
      </c>
      <c r="AH533" s="71">
        <f t="shared" si="433"/>
        <v>2.1989201712699006E-3</v>
      </c>
      <c r="AI533" s="71">
        <f t="shared" si="434"/>
        <v>5.9439602196659459E-3</v>
      </c>
      <c r="AJ533" s="71">
        <f t="shared" si="435"/>
        <v>9.0529565990621411E-3</v>
      </c>
      <c r="AK533" s="71">
        <f t="shared" si="436"/>
        <v>2.1209475603051298E-2</v>
      </c>
      <c r="AL533" s="71">
        <f t="shared" si="437"/>
        <v>2.1216541617289343E-2</v>
      </c>
      <c r="AM533" s="71">
        <f t="shared" si="438"/>
        <v>4.2602063450102737E-3</v>
      </c>
      <c r="AN533" s="71">
        <f t="shared" si="439"/>
        <v>4.9803172537764425E-4</v>
      </c>
      <c r="AO533" s="40">
        <f t="shared" si="440"/>
        <v>0</v>
      </c>
      <c r="AP533" s="40">
        <f t="shared" si="441"/>
        <v>0.11326152810501532</v>
      </c>
      <c r="AQ533" s="71">
        <f t="shared" si="442"/>
        <v>2.8773649666513084E-3</v>
      </c>
      <c r="AR533" s="71">
        <f t="shared" si="456"/>
        <v>2.0495605559697951E-3</v>
      </c>
      <c r="AS533" s="71">
        <f t="shared" si="446"/>
        <v>2.3757067884398471E-2</v>
      </c>
      <c r="AT533" s="28">
        <f t="shared" si="447"/>
        <v>0.9996634129922588</v>
      </c>
      <c r="AU533" s="28">
        <f t="shared" si="448"/>
        <v>0.4805624483043735</v>
      </c>
      <c r="AV533" s="40">
        <f t="shared" si="449"/>
        <v>0.91385459533607416</v>
      </c>
      <c r="AW533" s="71">
        <f t="shared" si="450"/>
        <v>2.3757067884398471E-2</v>
      </c>
      <c r="AX533" s="28">
        <f t="shared" si="451"/>
        <v>7.969821673525293E-2</v>
      </c>
      <c r="AY533" s="71">
        <f t="shared" si="452"/>
        <v>2.1209475603051298E-2</v>
      </c>
      <c r="AZ533" s="71">
        <f t="shared" si="453"/>
        <v>2.0495605559697951E-3</v>
      </c>
      <c r="BA533" s="71">
        <f t="shared" si="443"/>
        <v>0.60096269554753223</v>
      </c>
      <c r="BB533" s="71">
        <f t="shared" si="454"/>
        <v>1.0625672983445671E-3</v>
      </c>
      <c r="BC533" s="71">
        <f t="shared" si="445"/>
        <v>-1.0542470396982214E-3</v>
      </c>
      <c r="BD533" s="39">
        <f t="shared" si="444"/>
        <v>0</v>
      </c>
    </row>
    <row r="534" spans="1:56">
      <c r="A534" s="68">
        <v>43294</v>
      </c>
      <c r="B534" s="41">
        <f t="shared" si="455"/>
        <v>5</v>
      </c>
      <c r="C534" s="39">
        <v>2831.43</v>
      </c>
      <c r="D534" s="39">
        <v>2827.89</v>
      </c>
      <c r="E534" s="39">
        <v>2827.29</v>
      </c>
      <c r="F534" s="39">
        <v>2831.52</v>
      </c>
      <c r="G534" s="39">
        <v>2834.39</v>
      </c>
      <c r="H534" s="39">
        <v>2834.47</v>
      </c>
      <c r="I534" s="39">
        <v>2818.85</v>
      </c>
      <c r="J534" s="39">
        <v>1129</v>
      </c>
      <c r="K534" s="39">
        <v>1038</v>
      </c>
      <c r="L534" s="39">
        <v>2834.08</v>
      </c>
      <c r="M534" s="39">
        <v>2831.44</v>
      </c>
      <c r="N534" s="39">
        <v>2831.18</v>
      </c>
      <c r="O534" s="39">
        <v>2835.46</v>
      </c>
      <c r="P534" s="39">
        <v>2822.84</v>
      </c>
      <c r="Q534" s="39">
        <v>1300</v>
      </c>
      <c r="R534" s="39">
        <v>1401</v>
      </c>
      <c r="S534" s="70">
        <f t="shared" si="407"/>
        <v>2822.2961111111113</v>
      </c>
      <c r="T534" s="70" t="str">
        <f t="shared" si="419"/>
        <v>牛</v>
      </c>
      <c r="U534" s="70">
        <f t="shared" si="420"/>
        <v>2835.46</v>
      </c>
      <c r="V534" s="70">
        <f t="shared" si="421"/>
        <v>2818.85</v>
      </c>
      <c r="W534" s="40">
        <f t="shared" si="422"/>
        <v>5.8751811550115263E-3</v>
      </c>
      <c r="X534" s="70">
        <f t="shared" si="423"/>
        <v>1300</v>
      </c>
      <c r="Y534" s="70">
        <f t="shared" si="424"/>
        <v>1038</v>
      </c>
      <c r="Z534" s="71">
        <f t="shared" si="425"/>
        <v>5.8662937102453979E-3</v>
      </c>
      <c r="AA534" s="71">
        <f t="shared" si="426"/>
        <v>-2.1978844957255424E-3</v>
      </c>
      <c r="AB534" s="71">
        <f t="shared" si="427"/>
        <v>-1.510595631230333E-3</v>
      </c>
      <c r="AC534" s="71">
        <f t="shared" si="428"/>
        <v>4.3645855237812092E-3</v>
      </c>
      <c r="AD534" s="71">
        <f t="shared" si="429"/>
        <v>1.4222971257135003E-3</v>
      </c>
      <c r="AE534" s="71">
        <f t="shared" si="430"/>
        <v>-4.452884029298004E-3</v>
      </c>
      <c r="AF534" s="71">
        <f t="shared" si="431"/>
        <v>-8.8298505516819947E-5</v>
      </c>
      <c r="AG534" s="71">
        <f t="shared" si="432"/>
        <v>-2.2861830012424391E-3</v>
      </c>
      <c r="AH534" s="71">
        <f t="shared" si="433"/>
        <v>-1.2510338562584712E-3</v>
      </c>
      <c r="AI534" s="71">
        <f t="shared" si="434"/>
        <v>-1.4632286943541937E-3</v>
      </c>
      <c r="AJ534" s="71">
        <f t="shared" si="435"/>
        <v>3.1785553468684852E-5</v>
      </c>
      <c r="AK534" s="71">
        <f t="shared" si="436"/>
        <v>1.0448620920874274E-3</v>
      </c>
      <c r="AL534" s="71">
        <f t="shared" si="437"/>
        <v>5.5259704910135144E-3</v>
      </c>
      <c r="AM534" s="71">
        <f t="shared" si="438"/>
        <v>4.4607111415078619E-3</v>
      </c>
      <c r="AN534" s="71">
        <f t="shared" si="439"/>
        <v>-1.0937695720677058E-4</v>
      </c>
      <c r="AO534" s="40">
        <f t="shared" si="440"/>
        <v>0.8053777208706796</v>
      </c>
      <c r="AP534" s="40">
        <f t="shared" si="441"/>
        <v>1.2042253521126809</v>
      </c>
      <c r="AQ534" s="71">
        <f t="shared" si="442"/>
        <v>-9.3195335682443286E-4</v>
      </c>
      <c r="AR534" s="71">
        <f t="shared" si="456"/>
        <v>-1.0237836403973704E-3</v>
      </c>
      <c r="AS534" s="71">
        <f t="shared" si="446"/>
        <v>-8.8298505516819947E-5</v>
      </c>
      <c r="AT534" s="28">
        <f t="shared" si="447"/>
        <v>0.99487836107554883</v>
      </c>
      <c r="AU534" s="28">
        <f t="shared" si="448"/>
        <v>0.66085578446907789</v>
      </c>
      <c r="AV534" s="40">
        <f t="shared" si="449"/>
        <v>0.7423239012642886</v>
      </c>
      <c r="AW534" s="71">
        <f t="shared" si="450"/>
        <v>-8.8298505516819947E-5</v>
      </c>
      <c r="AX534" s="28">
        <f t="shared" si="451"/>
        <v>-0.17459361830223172</v>
      </c>
      <c r="AY534" s="71">
        <f t="shared" si="452"/>
        <v>5.4977461213853718E-3</v>
      </c>
      <c r="AZ534" s="71">
        <f t="shared" si="453"/>
        <v>2.9501155102775916E-3</v>
      </c>
      <c r="BA534" s="71">
        <f t="shared" si="443"/>
        <v>0.91385459533607416</v>
      </c>
      <c r="BB534" s="71">
        <f t="shared" si="454"/>
        <v>2.0495605559697951E-3</v>
      </c>
      <c r="BC534" s="71">
        <f t="shared" si="445"/>
        <v>2.3757067884398471E-2</v>
      </c>
      <c r="BD534" s="39">
        <f t="shared" ref="BD534:BD569" si="457">IF(AR533&lt;0,1,0)</f>
        <v>0</v>
      </c>
    </row>
    <row r="535" spans="1:56">
      <c r="A535" s="68">
        <v>43297</v>
      </c>
      <c r="B535" s="41">
        <f t="shared" si="455"/>
        <v>1</v>
      </c>
      <c r="C535" s="39">
        <v>2827.08</v>
      </c>
      <c r="D535" s="39">
        <v>2824.17</v>
      </c>
      <c r="E535" s="39">
        <v>2837.48</v>
      </c>
      <c r="F535" s="39">
        <v>2824.85</v>
      </c>
      <c r="G535" s="39">
        <v>2817.76</v>
      </c>
      <c r="H535" s="39">
        <v>2837.48</v>
      </c>
      <c r="I535" s="39">
        <v>2804.49</v>
      </c>
      <c r="J535" s="39">
        <v>935</v>
      </c>
      <c r="K535" s="39">
        <v>1052</v>
      </c>
      <c r="L535" s="39">
        <v>2818.07</v>
      </c>
      <c r="M535" s="39">
        <v>2814.01</v>
      </c>
      <c r="N535" s="39">
        <v>2814.04</v>
      </c>
      <c r="O535" s="39">
        <v>2818.07</v>
      </c>
      <c r="P535" s="39">
        <v>2805.53</v>
      </c>
      <c r="Q535" s="39">
        <v>1300</v>
      </c>
      <c r="R535" s="39">
        <v>1332</v>
      </c>
      <c r="S535" s="70">
        <f t="shared" si="407"/>
        <v>2818.038333333333</v>
      </c>
      <c r="T535" s="70" t="str">
        <f t="shared" si="419"/>
        <v>牛</v>
      </c>
      <c r="U535" s="70">
        <f t="shared" si="420"/>
        <v>2837.48</v>
      </c>
      <c r="V535" s="70">
        <f t="shared" si="421"/>
        <v>2804.49</v>
      </c>
      <c r="W535" s="40">
        <f t="shared" si="422"/>
        <v>1.1694630062618745E-2</v>
      </c>
      <c r="X535" s="70">
        <f t="shared" si="423"/>
        <v>935</v>
      </c>
      <c r="Y535" s="70">
        <f t="shared" si="424"/>
        <v>1052</v>
      </c>
      <c r="Z535" s="71">
        <f t="shared" si="425"/>
        <v>1.1669284208441303E-2</v>
      </c>
      <c r="AA535" s="71">
        <f t="shared" si="426"/>
        <v>-1.4492090209960167E-3</v>
      </c>
      <c r="AB535" s="71">
        <f t="shared" si="427"/>
        <v>-8.2951610922802829E-3</v>
      </c>
      <c r="AC535" s="71">
        <f t="shared" si="428"/>
        <v>3.3994689703385024E-3</v>
      </c>
      <c r="AD535" s="71">
        <f t="shared" si="429"/>
        <v>3.6719574637745461E-3</v>
      </c>
      <c r="AE535" s="71">
        <f t="shared" si="430"/>
        <v>-8.0226725988442309E-3</v>
      </c>
      <c r="AF535" s="71">
        <f t="shared" si="431"/>
        <v>-4.6232036285056271E-3</v>
      </c>
      <c r="AG535" s="71">
        <f t="shared" si="432"/>
        <v>-6.0724126495016991E-3</v>
      </c>
      <c r="AH535" s="71">
        <f t="shared" si="433"/>
        <v>-1.0298607413221814E-3</v>
      </c>
      <c r="AI535" s="71">
        <f t="shared" si="434"/>
        <v>3.6719574637745461E-3</v>
      </c>
      <c r="AJ535" s="71">
        <f t="shared" si="435"/>
        <v>-7.8911101719859921E-4</v>
      </c>
      <c r="AK535" s="71">
        <f t="shared" si="436"/>
        <v>-3.3021337961180162E-3</v>
      </c>
      <c r="AL535" s="71">
        <f t="shared" si="437"/>
        <v>1.1694630062618745E-2</v>
      </c>
      <c r="AM535" s="71">
        <f t="shared" si="438"/>
        <v>4.459784047479323E-3</v>
      </c>
      <c r="AN535" s="71">
        <f t="shared" si="439"/>
        <v>1.1001041561327031E-4</v>
      </c>
      <c r="AO535" s="40">
        <f t="shared" si="440"/>
        <v>0.6847529554410422</v>
      </c>
      <c r="AP535" s="40">
        <f t="shared" si="441"/>
        <v>0.80903304031524292</v>
      </c>
      <c r="AQ535" s="71">
        <f t="shared" si="442"/>
        <v>-1.4417411340980114E-3</v>
      </c>
      <c r="AR535" s="71">
        <f t="shared" si="456"/>
        <v>-1.4310802480007358E-3</v>
      </c>
      <c r="AS535" s="71">
        <f t="shared" si="446"/>
        <v>-4.6232036285056271E-3</v>
      </c>
      <c r="AT535" s="28">
        <f t="shared" si="447"/>
        <v>0.40224310397091062</v>
      </c>
      <c r="AU535" s="28">
        <f t="shared" si="448"/>
        <v>0.67862838915468804</v>
      </c>
      <c r="AV535" s="40">
        <f t="shared" si="449"/>
        <v>0.28948166110943052</v>
      </c>
      <c r="AW535" s="71">
        <f t="shared" si="450"/>
        <v>-4.6232036285056271E-3</v>
      </c>
      <c r="AX535" s="28">
        <f t="shared" si="451"/>
        <v>-0.12215822976660112</v>
      </c>
      <c r="AY535" s="71">
        <f t="shared" si="452"/>
        <v>4.720538802726184E-3</v>
      </c>
      <c r="AZ535" s="71">
        <f t="shared" si="453"/>
        <v>3.0287037994784333E-3</v>
      </c>
      <c r="BA535" s="71">
        <f t="shared" si="443"/>
        <v>0.7423239012642886</v>
      </c>
      <c r="BB535" s="71">
        <f t="shared" si="454"/>
        <v>-1.0237836403973704E-3</v>
      </c>
      <c r="BC535" s="71">
        <f t="shared" si="445"/>
        <v>-8.8298505516819947E-5</v>
      </c>
      <c r="BD535" s="39">
        <f t="shared" si="457"/>
        <v>1</v>
      </c>
    </row>
    <row r="536" spans="1:56">
      <c r="A536" s="68">
        <v>43298</v>
      </c>
      <c r="B536" s="41">
        <f t="shared" si="455"/>
        <v>2</v>
      </c>
      <c r="C536" s="39">
        <v>2806.89</v>
      </c>
      <c r="D536" s="39">
        <v>2801.01</v>
      </c>
      <c r="E536" s="39">
        <v>2801.36</v>
      </c>
      <c r="F536" s="39">
        <v>2797.35</v>
      </c>
      <c r="G536" s="39">
        <v>2785.75</v>
      </c>
      <c r="H536" s="39">
        <v>2806.89</v>
      </c>
      <c r="I536" s="39">
        <v>2778.42</v>
      </c>
      <c r="J536" s="39">
        <v>930</v>
      </c>
      <c r="K536" s="39">
        <v>1033</v>
      </c>
      <c r="L536" s="39">
        <v>2786.86</v>
      </c>
      <c r="M536" s="39">
        <v>2786.2</v>
      </c>
      <c r="N536" s="39">
        <v>2798.13</v>
      </c>
      <c r="O536" s="39">
        <v>2798.62</v>
      </c>
      <c r="P536" s="39">
        <v>2774.76</v>
      </c>
      <c r="Q536" s="39">
        <v>1459</v>
      </c>
      <c r="R536" s="39">
        <v>1405</v>
      </c>
      <c r="S536" s="70">
        <f t="shared" si="407"/>
        <v>2812.3888888888887</v>
      </c>
      <c r="T536" s="70" t="str">
        <f t="shared" si="419"/>
        <v>熊</v>
      </c>
      <c r="U536" s="70">
        <f t="shared" si="420"/>
        <v>2806.89</v>
      </c>
      <c r="V536" s="70">
        <f t="shared" si="421"/>
        <v>2774.76</v>
      </c>
      <c r="W536" s="40">
        <f t="shared" si="422"/>
        <v>1.151285189522268E-2</v>
      </c>
      <c r="X536" s="70">
        <f t="shared" si="423"/>
        <v>930</v>
      </c>
      <c r="Y536" s="70">
        <f t="shared" si="424"/>
        <v>1405</v>
      </c>
      <c r="Z536" s="71">
        <f t="shared" si="425"/>
        <v>1.1446832615456842E-2</v>
      </c>
      <c r="AA536" s="71">
        <f t="shared" si="426"/>
        <v>-2.5440643652883278E-3</v>
      </c>
      <c r="AB536" s="71">
        <f t="shared" si="427"/>
        <v>-3.1257719445879901E-3</v>
      </c>
      <c r="AC536" s="71">
        <f t="shared" si="428"/>
        <v>8.3870799506345593E-3</v>
      </c>
      <c r="AD536" s="71">
        <f t="shared" si="429"/>
        <v>0</v>
      </c>
      <c r="AE536" s="71">
        <f t="shared" si="430"/>
        <v>-1.1512851895222678E-2</v>
      </c>
      <c r="AF536" s="71">
        <f t="shared" si="431"/>
        <v>-3.1257719445879901E-3</v>
      </c>
      <c r="AG536" s="71">
        <f t="shared" si="432"/>
        <v>-5.6698363098763131E-3</v>
      </c>
      <c r="AH536" s="71">
        <f t="shared" si="433"/>
        <v>-2.097042441847094E-3</v>
      </c>
      <c r="AI536" s="71">
        <f t="shared" si="434"/>
        <v>-1.9720953210909491E-3</v>
      </c>
      <c r="AJ536" s="71">
        <f t="shared" si="435"/>
        <v>-3.4045684035343584E-3</v>
      </c>
      <c r="AK536" s="71">
        <f t="shared" si="436"/>
        <v>-7.5599719219360062E-3</v>
      </c>
      <c r="AL536" s="71">
        <f t="shared" si="437"/>
        <v>1.0194688057581993E-2</v>
      </c>
      <c r="AM536" s="71">
        <f t="shared" si="438"/>
        <v>8.5621815725587629E-3</v>
      </c>
      <c r="AN536" s="71">
        <f t="shared" si="439"/>
        <v>3.9837706736357099E-4</v>
      </c>
      <c r="AO536" s="40">
        <f t="shared" si="440"/>
        <v>1</v>
      </c>
      <c r="AP536" s="40">
        <f t="shared" si="441"/>
        <v>1.2511415525114205</v>
      </c>
      <c r="AQ536" s="71">
        <f t="shared" si="442"/>
        <v>-2.3685372240236864E-4</v>
      </c>
      <c r="AR536" s="71">
        <f t="shared" si="456"/>
        <v>4.0358229099845596E-3</v>
      </c>
      <c r="AS536" s="71">
        <f t="shared" si="446"/>
        <v>-3.1257719445879901E-3</v>
      </c>
      <c r="AT536" s="28">
        <f t="shared" si="447"/>
        <v>0.25746399719002383</v>
      </c>
      <c r="AU536" s="28">
        <f t="shared" si="448"/>
        <v>0.97946353730093094</v>
      </c>
      <c r="AV536" s="40">
        <f t="shared" si="449"/>
        <v>0.7273576097105553</v>
      </c>
      <c r="AW536" s="71">
        <f t="shared" si="450"/>
        <v>-3.1257719445879901E-3</v>
      </c>
      <c r="AX536" s="28">
        <f t="shared" si="451"/>
        <v>0.35076252723311868</v>
      </c>
      <c r="AY536" s="71">
        <f t="shared" si="452"/>
        <v>2.6347161356461875E-3</v>
      </c>
      <c r="AZ536" s="71">
        <f t="shared" si="453"/>
        <v>8.3870799506345593E-3</v>
      </c>
      <c r="BA536" s="71">
        <f t="shared" si="443"/>
        <v>0.28948166110943052</v>
      </c>
      <c r="BB536" s="71">
        <f t="shared" si="454"/>
        <v>-1.4310802480007358E-3</v>
      </c>
      <c r="BC536" s="71">
        <f t="shared" si="445"/>
        <v>-4.6232036285056271E-3</v>
      </c>
      <c r="BD536" s="39">
        <f t="shared" si="457"/>
        <v>1</v>
      </c>
    </row>
    <row r="537" spans="1:56">
      <c r="A537" s="68">
        <v>43299</v>
      </c>
      <c r="B537" s="41">
        <f t="shared" si="455"/>
        <v>3</v>
      </c>
      <c r="C537" s="39">
        <v>2801.78</v>
      </c>
      <c r="D537" s="39">
        <v>2802.72</v>
      </c>
      <c r="E537" s="39">
        <v>2801.55</v>
      </c>
      <c r="F537" s="39">
        <v>2814.25</v>
      </c>
      <c r="G537" s="39">
        <v>2812.34</v>
      </c>
      <c r="H537" s="39">
        <v>2818.27</v>
      </c>
      <c r="I537" s="39">
        <v>2800.31</v>
      </c>
      <c r="J537" s="39">
        <v>942</v>
      </c>
      <c r="K537" s="39">
        <v>1001</v>
      </c>
      <c r="L537" s="39">
        <v>2813.01</v>
      </c>
      <c r="M537" s="39">
        <v>2810.85</v>
      </c>
      <c r="N537" s="39">
        <v>2787.26</v>
      </c>
      <c r="O537" s="39">
        <v>2816.86</v>
      </c>
      <c r="P537" s="39">
        <v>2786.04</v>
      </c>
      <c r="Q537" s="39">
        <v>1323</v>
      </c>
      <c r="R537" s="39">
        <v>1455</v>
      </c>
      <c r="S537" s="70">
        <f t="shared" si="407"/>
        <v>2808.0733333333333</v>
      </c>
      <c r="T537" s="70" t="str">
        <f t="shared" si="419"/>
        <v>熊</v>
      </c>
      <c r="U537" s="70">
        <f t="shared" si="420"/>
        <v>2818.27</v>
      </c>
      <c r="V537" s="70">
        <f t="shared" si="421"/>
        <v>2786.04</v>
      </c>
      <c r="W537" s="40">
        <f t="shared" si="422"/>
        <v>1.1501988763483736E-2</v>
      </c>
      <c r="X537" s="70">
        <f t="shared" si="423"/>
        <v>942</v>
      </c>
      <c r="Y537" s="70">
        <f t="shared" si="424"/>
        <v>1455</v>
      </c>
      <c r="Z537" s="71">
        <f t="shared" si="425"/>
        <v>1.1503401409104217E-2</v>
      </c>
      <c r="AA537" s="71">
        <f t="shared" si="426"/>
        <v>1.3035925637685324E-3</v>
      </c>
      <c r="AB537" s="71">
        <f t="shared" si="427"/>
        <v>-1.1064187094997589E-2</v>
      </c>
      <c r="AC537" s="71">
        <f t="shared" si="428"/>
        <v>4.3780166848598389E-4</v>
      </c>
      <c r="AD537" s="71">
        <f t="shared" si="429"/>
        <v>5.8682920336814654E-3</v>
      </c>
      <c r="AE537" s="71">
        <f t="shared" si="430"/>
        <v>-5.6336967298022548E-3</v>
      </c>
      <c r="AF537" s="71">
        <f t="shared" si="431"/>
        <v>-5.1958950613161256E-3</v>
      </c>
      <c r="AG537" s="71">
        <f t="shared" si="432"/>
        <v>-3.8923024975475173E-3</v>
      </c>
      <c r="AH537" s="71">
        <f t="shared" si="433"/>
        <v>3.3544473505722956E-4</v>
      </c>
      <c r="AI537" s="71">
        <f t="shared" si="434"/>
        <v>-8.2094040554216971E-5</v>
      </c>
      <c r="AJ537" s="71">
        <f t="shared" si="435"/>
        <v>4.440866766633484E-3</v>
      </c>
      <c r="AK537" s="71">
        <f t="shared" si="436"/>
        <v>3.7619475372725987E-3</v>
      </c>
      <c r="AL537" s="71">
        <f t="shared" si="437"/>
        <v>6.3930961813260141E-3</v>
      </c>
      <c r="AM537" s="71">
        <f t="shared" si="438"/>
        <v>1.1001556642334634E-2</v>
      </c>
      <c r="AN537" s="71">
        <f t="shared" si="439"/>
        <v>2.3820740155491727E-4</v>
      </c>
      <c r="AO537" s="40">
        <f t="shared" si="440"/>
        <v>8.1848552338544087E-2</v>
      </c>
      <c r="AP537" s="40">
        <f t="shared" si="441"/>
        <v>-0.12138084632515768</v>
      </c>
      <c r="AQ537" s="71">
        <f t="shared" si="442"/>
        <v>-7.6815571732281299E-4</v>
      </c>
      <c r="AR537" s="71">
        <f t="shared" si="456"/>
        <v>-9.1960500001434953E-3</v>
      </c>
      <c r="AS537" s="71">
        <f t="shared" si="446"/>
        <v>-5.1958950613161256E-3</v>
      </c>
      <c r="AT537" s="28">
        <f t="shared" si="447"/>
        <v>0.66982182628063336</v>
      </c>
      <c r="AU537" s="28">
        <f t="shared" si="448"/>
        <v>3.9584685269313698E-2</v>
      </c>
      <c r="AV537" s="40">
        <f t="shared" si="449"/>
        <v>3.785293205089215E-2</v>
      </c>
      <c r="AW537" s="71">
        <f t="shared" si="450"/>
        <v>-5.1958950613161256E-3</v>
      </c>
      <c r="AX537" s="28">
        <f t="shared" si="451"/>
        <v>-0.79894508222153227</v>
      </c>
      <c r="AY537" s="71">
        <f t="shared" si="452"/>
        <v>4.2867516849172472E-3</v>
      </c>
      <c r="AZ537" s="71">
        <f t="shared" si="453"/>
        <v>4.3780166848598389E-4</v>
      </c>
      <c r="BA537" s="71">
        <f t="shared" si="443"/>
        <v>0.7273576097105553</v>
      </c>
      <c r="BB537" s="71">
        <f t="shared" si="454"/>
        <v>4.0358229099845596E-3</v>
      </c>
      <c r="BC537" s="71">
        <f t="shared" si="445"/>
        <v>-3.1257719445879901E-3</v>
      </c>
      <c r="BD537" s="39">
        <f t="shared" si="457"/>
        <v>0</v>
      </c>
    </row>
    <row r="538" spans="1:56">
      <c r="A538" s="68">
        <v>43300</v>
      </c>
      <c r="B538" s="41">
        <f t="shared" si="455"/>
        <v>4</v>
      </c>
      <c r="C538" s="39">
        <v>2791.02</v>
      </c>
      <c r="D538" s="39">
        <v>2790.87</v>
      </c>
      <c r="E538" s="39">
        <v>2784.98</v>
      </c>
      <c r="F538" s="39">
        <v>2796.07</v>
      </c>
      <c r="G538" s="39">
        <v>2772.14</v>
      </c>
      <c r="H538" s="39">
        <v>2804.74</v>
      </c>
      <c r="I538" s="39">
        <v>2772.14</v>
      </c>
      <c r="J538" s="39">
        <v>946</v>
      </c>
      <c r="K538" s="39">
        <v>1129</v>
      </c>
      <c r="L538" s="39">
        <v>2771.99</v>
      </c>
      <c r="M538" s="39">
        <v>2772.02</v>
      </c>
      <c r="N538" s="39">
        <v>2772.55</v>
      </c>
      <c r="O538" s="39">
        <v>2779.74</v>
      </c>
      <c r="P538" s="39">
        <v>2764.54</v>
      </c>
      <c r="Q538" s="39">
        <v>1349</v>
      </c>
      <c r="R538" s="39">
        <v>1441</v>
      </c>
      <c r="S538" s="70">
        <f t="shared" si="407"/>
        <v>2802.3788888888885</v>
      </c>
      <c r="T538" s="70" t="str">
        <f t="shared" si="419"/>
        <v>熊</v>
      </c>
      <c r="U538" s="70">
        <f t="shared" si="420"/>
        <v>2804.74</v>
      </c>
      <c r="V538" s="70">
        <f t="shared" si="421"/>
        <v>2764.54</v>
      </c>
      <c r="W538" s="40">
        <f t="shared" si="422"/>
        <v>1.4436587202651808E-2</v>
      </c>
      <c r="X538" s="70">
        <f t="shared" si="423"/>
        <v>946</v>
      </c>
      <c r="Y538" s="70">
        <f t="shared" si="424"/>
        <v>1441</v>
      </c>
      <c r="Z538" s="71">
        <f t="shared" si="425"/>
        <v>1.4403336414644044E-2</v>
      </c>
      <c r="AA538" s="71">
        <f t="shared" si="426"/>
        <v>1.3480859940453623E-3</v>
      </c>
      <c r="AB538" s="71">
        <f t="shared" si="427"/>
        <v>-1.1543368711548874E-2</v>
      </c>
      <c r="AC538" s="71">
        <f t="shared" si="428"/>
        <v>2.8932184911029508E-3</v>
      </c>
      <c r="AD538" s="71">
        <f t="shared" si="429"/>
        <v>4.903722637550169E-3</v>
      </c>
      <c r="AE538" s="71">
        <f t="shared" si="430"/>
        <v>-9.5328645651016741E-3</v>
      </c>
      <c r="AF538" s="71">
        <f t="shared" si="431"/>
        <v>-6.6396460739987237E-3</v>
      </c>
      <c r="AG538" s="71">
        <f t="shared" si="432"/>
        <v>-5.291560079953371E-3</v>
      </c>
      <c r="AH538" s="71">
        <f t="shared" si="433"/>
        <v>-5.3745236841410153E-5</v>
      </c>
      <c r="AI538" s="71">
        <f t="shared" si="434"/>
        <v>-2.1664283939563872E-3</v>
      </c>
      <c r="AJ538" s="71">
        <f t="shared" si="435"/>
        <v>1.8077394046812326E-3</v>
      </c>
      <c r="AK538" s="71">
        <f t="shared" si="436"/>
        <v>-6.7875353160474512E-3</v>
      </c>
      <c r="AL538" s="71">
        <f t="shared" si="437"/>
        <v>1.1691257953597531E-2</v>
      </c>
      <c r="AM538" s="71">
        <f t="shared" si="438"/>
        <v>5.4831422951666237E-3</v>
      </c>
      <c r="AN538" s="71">
        <f t="shared" si="439"/>
        <v>-5.4111285282471241E-5</v>
      </c>
      <c r="AO538" s="40">
        <f t="shared" si="440"/>
        <v>0.57914110429448351</v>
      </c>
      <c r="AP538" s="40">
        <f t="shared" si="441"/>
        <v>0.46380368098160701</v>
      </c>
      <c r="AQ538" s="71">
        <f t="shared" si="442"/>
        <v>1.0822491301582537E-5</v>
      </c>
      <c r="AR538" s="71">
        <f t="shared" si="456"/>
        <v>2.0200052733122806E-4</v>
      </c>
      <c r="AS538" s="71">
        <f t="shared" si="446"/>
        <v>-6.6396460739987237E-3</v>
      </c>
      <c r="AT538" s="28">
        <f t="shared" si="447"/>
        <v>0</v>
      </c>
      <c r="AU538" s="28">
        <f t="shared" si="448"/>
        <v>0.52697368421054702</v>
      </c>
      <c r="AV538" s="40">
        <f t="shared" si="449"/>
        <v>0.19925373134328991</v>
      </c>
      <c r="AW538" s="71">
        <f t="shared" si="450"/>
        <v>-6.6396460739987237E-3</v>
      </c>
      <c r="AX538" s="28">
        <f t="shared" si="451"/>
        <v>1.3930348258716486E-2</v>
      </c>
      <c r="AY538" s="71">
        <f t="shared" si="452"/>
        <v>0</v>
      </c>
      <c r="AZ538" s="71">
        <f t="shared" si="453"/>
        <v>2.8932184911029508E-3</v>
      </c>
      <c r="BA538" s="71">
        <f t="shared" si="443"/>
        <v>3.785293205089215E-2</v>
      </c>
      <c r="BB538" s="71">
        <f t="shared" si="454"/>
        <v>-9.1960500001434953E-3</v>
      </c>
      <c r="BC538" s="71">
        <f t="shared" ref="BC538:BC568" si="458">AS537</f>
        <v>-5.1958950613161256E-3</v>
      </c>
      <c r="BD538" s="39">
        <f t="shared" si="457"/>
        <v>1</v>
      </c>
    </row>
    <row r="539" spans="1:56">
      <c r="A539" s="68">
        <v>43301</v>
      </c>
      <c r="B539" s="41">
        <f t="shared" si="455"/>
        <v>5</v>
      </c>
      <c r="C539" s="39">
        <v>2769.75</v>
      </c>
      <c r="D539" s="39">
        <v>2770.19</v>
      </c>
      <c r="E539" s="39">
        <v>2764.27</v>
      </c>
      <c r="F539" s="39">
        <v>2766.82</v>
      </c>
      <c r="G539" s="39">
        <v>2769.2</v>
      </c>
      <c r="H539" s="39">
        <v>2782.38</v>
      </c>
      <c r="I539" s="39">
        <v>2753.92</v>
      </c>
      <c r="J539" s="39">
        <v>1035</v>
      </c>
      <c r="K539" s="39">
        <v>957</v>
      </c>
      <c r="L539" s="39">
        <v>2769.25</v>
      </c>
      <c r="M539" s="39">
        <v>2777.13</v>
      </c>
      <c r="N539" s="39">
        <v>2829.27</v>
      </c>
      <c r="O539" s="39">
        <v>2837.77</v>
      </c>
      <c r="P539" s="39">
        <v>2768.87</v>
      </c>
      <c r="Q539" s="39">
        <v>1422</v>
      </c>
      <c r="R539" s="39">
        <v>1300</v>
      </c>
      <c r="S539" s="70">
        <f t="shared" si="407"/>
        <v>2797.5572222222222</v>
      </c>
      <c r="T539" s="70" t="str">
        <f t="shared" si="419"/>
        <v>熊</v>
      </c>
      <c r="U539" s="70">
        <f t="shared" si="420"/>
        <v>2837.77</v>
      </c>
      <c r="V539" s="70">
        <f t="shared" si="421"/>
        <v>2753.92</v>
      </c>
      <c r="W539" s="40">
        <f t="shared" si="422"/>
        <v>2.9993181237627696E-2</v>
      </c>
      <c r="X539" s="70">
        <f t="shared" si="423"/>
        <v>1422</v>
      </c>
      <c r="Y539" s="70">
        <f t="shared" si="424"/>
        <v>957</v>
      </c>
      <c r="Z539" s="71">
        <f t="shared" si="425"/>
        <v>3.0273490387219031E-2</v>
      </c>
      <c r="AA539" s="71">
        <f t="shared" si="426"/>
        <v>-1.0104109262281634E-3</v>
      </c>
      <c r="AB539" s="71">
        <f t="shared" si="427"/>
        <v>-2.9998046155201661E-3</v>
      </c>
      <c r="AC539" s="71">
        <f t="shared" si="428"/>
        <v>2.6993376622107615E-2</v>
      </c>
      <c r="AD539" s="71">
        <f t="shared" si="429"/>
        <v>2.4261469047025568E-2</v>
      </c>
      <c r="AE539" s="71">
        <f t="shared" si="430"/>
        <v>-5.7317121906021356E-3</v>
      </c>
      <c r="AF539" s="71">
        <f t="shared" si="431"/>
        <v>2.126166443150539E-2</v>
      </c>
      <c r="AG539" s="71">
        <f t="shared" si="432"/>
        <v>2.0251253505277213E-2</v>
      </c>
      <c r="AH539" s="71">
        <f t="shared" si="433"/>
        <v>1.5884648603612097E-4</v>
      </c>
      <c r="AI539" s="71">
        <f t="shared" si="434"/>
        <v>-1.9804777688479623E-3</v>
      </c>
      <c r="AJ539" s="71">
        <f t="shared" si="435"/>
        <v>-1.0584171331805381E-3</v>
      </c>
      <c r="AK539" s="71">
        <f t="shared" si="436"/>
        <v>-1.9859359691199688E-4</v>
      </c>
      <c r="AL539" s="71">
        <f t="shared" si="437"/>
        <v>1.0281325324901554E-2</v>
      </c>
      <c r="AM539" s="71">
        <f t="shared" si="438"/>
        <v>2.4579237735762104E-2</v>
      </c>
      <c r="AN539" s="71">
        <f t="shared" si="439"/>
        <v>1.8055593171880381E-5</v>
      </c>
      <c r="AO539" s="40">
        <f t="shared" si="440"/>
        <v>0.55621925509486669</v>
      </c>
      <c r="AP539" s="40">
        <f t="shared" si="441"/>
        <v>0.65460295151089543</v>
      </c>
      <c r="AQ539" s="71">
        <f t="shared" si="442"/>
        <v>2.8414949217282744E-3</v>
      </c>
      <c r="AR539" s="71">
        <f t="shared" si="456"/>
        <v>2.1442202435245486E-2</v>
      </c>
      <c r="AS539" s="71">
        <f t="shared" si="446"/>
        <v>2.126166443150539E-2</v>
      </c>
      <c r="AT539" s="28">
        <f t="shared" si="447"/>
        <v>0.53689388615599876</v>
      </c>
      <c r="AU539" s="28">
        <f t="shared" si="448"/>
        <v>0.8766328011611032</v>
      </c>
      <c r="AV539" s="40">
        <f t="shared" si="449"/>
        <v>0.89862850327966592</v>
      </c>
      <c r="AW539" s="71">
        <f t="shared" si="450"/>
        <v>2.126166443150539E-2</v>
      </c>
      <c r="AX539" s="28">
        <f t="shared" si="451"/>
        <v>0.71580202742993493</v>
      </c>
      <c r="AY539" s="71">
        <f t="shared" si="452"/>
        <v>5.5331185936901483E-3</v>
      </c>
      <c r="AZ539" s="71">
        <f t="shared" si="453"/>
        <v>2.157943312024203E-2</v>
      </c>
      <c r="BA539" s="71">
        <f t="shared" si="443"/>
        <v>0.19925373134328991</v>
      </c>
      <c r="BB539" s="71">
        <f t="shared" si="454"/>
        <v>2.0200052733122806E-4</v>
      </c>
      <c r="BC539" s="71">
        <f t="shared" si="458"/>
        <v>-6.6396460739987237E-3</v>
      </c>
      <c r="BD539" s="39">
        <f t="shared" si="457"/>
        <v>0</v>
      </c>
    </row>
    <row r="540" spans="1:56">
      <c r="A540" s="68">
        <v>43304</v>
      </c>
      <c r="B540" s="41">
        <f t="shared" si="455"/>
        <v>1</v>
      </c>
      <c r="C540" s="39">
        <v>2815.2</v>
      </c>
      <c r="D540" s="39">
        <v>2813.4</v>
      </c>
      <c r="E540" s="39">
        <v>2817.37</v>
      </c>
      <c r="F540" s="39">
        <v>2819.33</v>
      </c>
      <c r="G540" s="39">
        <v>2839.83</v>
      </c>
      <c r="H540" s="39">
        <v>2840.9</v>
      </c>
      <c r="I540" s="39">
        <v>2809.72</v>
      </c>
      <c r="J540" s="39">
        <v>1033</v>
      </c>
      <c r="K540" s="39">
        <v>930</v>
      </c>
      <c r="L540" s="39">
        <v>2840.95</v>
      </c>
      <c r="M540" s="39">
        <v>2854.54</v>
      </c>
      <c r="N540" s="39">
        <v>2859.54</v>
      </c>
      <c r="O540" s="39">
        <v>2863.39</v>
      </c>
      <c r="P540" s="39">
        <v>2840.95</v>
      </c>
      <c r="Q540" s="39">
        <v>1423</v>
      </c>
      <c r="R540" s="39">
        <v>1300</v>
      </c>
      <c r="S540" s="70">
        <f t="shared" si="407"/>
        <v>2796.7105555555554</v>
      </c>
      <c r="T540" s="70" t="str">
        <f t="shared" si="419"/>
        <v>牛</v>
      </c>
      <c r="U540" s="70">
        <f t="shared" si="420"/>
        <v>2863.39</v>
      </c>
      <c r="V540" s="70">
        <f t="shared" si="421"/>
        <v>2809.72</v>
      </c>
      <c r="W540" s="40">
        <f t="shared" si="422"/>
        <v>1.8921403333507718E-2</v>
      </c>
      <c r="X540" s="70">
        <f t="shared" si="423"/>
        <v>1423</v>
      </c>
      <c r="Y540" s="70">
        <f t="shared" si="424"/>
        <v>930</v>
      </c>
      <c r="Z540" s="71">
        <f t="shared" si="425"/>
        <v>1.9064364876385364E-2</v>
      </c>
      <c r="AA540" s="71">
        <f t="shared" si="426"/>
        <v>-4.9854208249123554E-3</v>
      </c>
      <c r="AB540" s="71">
        <f t="shared" si="427"/>
        <v>-1.3454648513249363E-3</v>
      </c>
      <c r="AC540" s="71">
        <f t="shared" si="428"/>
        <v>1.7575938482182554E-2</v>
      </c>
      <c r="AD540" s="71">
        <f t="shared" si="429"/>
        <v>1.6972930561003904E-2</v>
      </c>
      <c r="AE540" s="71">
        <f t="shared" si="430"/>
        <v>-1.9484727725037523E-3</v>
      </c>
      <c r="AF540" s="71">
        <f t="shared" si="431"/>
        <v>1.5627465709678743E-2</v>
      </c>
      <c r="AG540" s="71">
        <f t="shared" si="432"/>
        <v>1.0642044884766461E-2</v>
      </c>
      <c r="AH540" s="71">
        <f t="shared" si="433"/>
        <v>-6.3959068377965258E-4</v>
      </c>
      <c r="AI540" s="71">
        <f t="shared" si="434"/>
        <v>7.705186468558769E-4</v>
      </c>
      <c r="AJ540" s="71">
        <f t="shared" si="435"/>
        <v>1.4659610436465456E-3</v>
      </c>
      <c r="AK540" s="71">
        <f t="shared" si="436"/>
        <v>8.7108842013161776E-3</v>
      </c>
      <c r="AL540" s="71">
        <f t="shared" si="437"/>
        <v>1.1036069126185533E-2</v>
      </c>
      <c r="AM540" s="71">
        <f t="shared" si="438"/>
        <v>7.8677343058811793E-3</v>
      </c>
      <c r="AN540" s="71">
        <f t="shared" si="439"/>
        <v>3.9431205380663153E-4</v>
      </c>
      <c r="AO540" s="40">
        <f t="shared" si="440"/>
        <v>0.17575368826170518</v>
      </c>
      <c r="AP540" s="40">
        <f t="shared" si="441"/>
        <v>0.62700449005772929</v>
      </c>
      <c r="AQ540" s="71">
        <f t="shared" si="442"/>
        <v>4.772206005625149E-3</v>
      </c>
      <c r="AR540" s="71">
        <f t="shared" si="456"/>
        <v>6.5222694545563238E-3</v>
      </c>
      <c r="AS540" s="71">
        <f t="shared" si="446"/>
        <v>1.5627465709678743E-2</v>
      </c>
      <c r="AT540" s="28">
        <f t="shared" si="447"/>
        <v>0.96568313021166918</v>
      </c>
      <c r="AU540" s="28">
        <f t="shared" si="448"/>
        <v>0.8284313725490241</v>
      </c>
      <c r="AV540" s="40">
        <f t="shared" si="449"/>
        <v>0.92826532513508653</v>
      </c>
      <c r="AW540" s="71">
        <f t="shared" si="450"/>
        <v>1.5627465709678743E-2</v>
      </c>
      <c r="AX540" s="28">
        <f t="shared" si="451"/>
        <v>0.34637600149059289</v>
      </c>
      <c r="AY540" s="71">
        <f t="shared" si="452"/>
        <v>1.0659356973819771E-2</v>
      </c>
      <c r="AZ540" s="71">
        <f t="shared" si="453"/>
        <v>6.5222694545563238E-3</v>
      </c>
      <c r="BA540" s="71">
        <f t="shared" si="443"/>
        <v>0.89862850327966592</v>
      </c>
      <c r="BB540" s="71">
        <f t="shared" si="454"/>
        <v>2.1442202435245486E-2</v>
      </c>
      <c r="BC540" s="71">
        <f t="shared" si="458"/>
        <v>2.126166443150539E-2</v>
      </c>
      <c r="BD540" s="39">
        <f t="shared" si="457"/>
        <v>0</v>
      </c>
    </row>
    <row r="541" spans="1:56">
      <c r="A541" s="68">
        <v>43305</v>
      </c>
      <c r="B541" s="41">
        <f t="shared" si="455"/>
        <v>2</v>
      </c>
      <c r="C541" s="39">
        <v>2862.27</v>
      </c>
      <c r="D541" s="39">
        <v>2869.97</v>
      </c>
      <c r="E541" s="39">
        <v>2876.21</v>
      </c>
      <c r="F541" s="39">
        <v>2883.83</v>
      </c>
      <c r="G541" s="39">
        <v>2904.93</v>
      </c>
      <c r="H541" s="39">
        <v>2909.14</v>
      </c>
      <c r="I541" s="39">
        <v>2862.27</v>
      </c>
      <c r="J541" s="39">
        <v>1110</v>
      </c>
      <c r="K541" s="39">
        <v>930</v>
      </c>
      <c r="L541" s="39">
        <v>2905.33</v>
      </c>
      <c r="M541" s="39">
        <v>2905.82</v>
      </c>
      <c r="N541" s="39">
        <v>2905.56</v>
      </c>
      <c r="O541" s="39">
        <v>2911.28</v>
      </c>
      <c r="P541" s="39">
        <v>2896.63</v>
      </c>
      <c r="Q541" s="39">
        <v>1322</v>
      </c>
      <c r="R541" s="39">
        <v>1347</v>
      </c>
      <c r="S541" s="70">
        <f t="shared" si="407"/>
        <v>2799.286111111111</v>
      </c>
      <c r="T541" s="70" t="str">
        <f t="shared" si="419"/>
        <v>牛</v>
      </c>
      <c r="U541" s="70">
        <f t="shared" si="420"/>
        <v>2911.28</v>
      </c>
      <c r="V541" s="70">
        <f t="shared" si="421"/>
        <v>2862.27</v>
      </c>
      <c r="W541" s="40">
        <f t="shared" si="422"/>
        <v>1.6977830707988511E-2</v>
      </c>
      <c r="X541" s="70">
        <f t="shared" si="423"/>
        <v>1322</v>
      </c>
      <c r="Y541" s="70">
        <f t="shared" si="424"/>
        <v>930</v>
      </c>
      <c r="Z541" s="71">
        <f t="shared" si="425"/>
        <v>1.7122773183522247E-2</v>
      </c>
      <c r="AA541" s="71">
        <f t="shared" si="426"/>
        <v>9.5424357228115792E-4</v>
      </c>
      <c r="AB541" s="71">
        <f t="shared" si="427"/>
        <v>-1.9667042049329622E-3</v>
      </c>
      <c r="AC541" s="71">
        <f t="shared" si="428"/>
        <v>1.5011126503055625E-2</v>
      </c>
      <c r="AD541" s="71">
        <f t="shared" si="429"/>
        <v>1.6977830707988511E-2</v>
      </c>
      <c r="AE541" s="71">
        <f t="shared" si="430"/>
        <v>0</v>
      </c>
      <c r="AF541" s="71">
        <f t="shared" si="431"/>
        <v>1.5011126503055625E-2</v>
      </c>
      <c r="AG541" s="71">
        <f t="shared" si="432"/>
        <v>1.5965370075336782E-2</v>
      </c>
      <c r="AH541" s="71">
        <f t="shared" si="433"/>
        <v>2.6865604480261901E-3</v>
      </c>
      <c r="AI541" s="71">
        <f t="shared" si="434"/>
        <v>4.858438966579272E-3</v>
      </c>
      <c r="AJ541" s="71">
        <f t="shared" si="435"/>
        <v>7.5042554696655344E-3</v>
      </c>
      <c r="AK541" s="71">
        <f t="shared" si="436"/>
        <v>1.4794277320811474E-2</v>
      </c>
      <c r="AL541" s="71">
        <f t="shared" si="437"/>
        <v>1.6242488551776461E-2</v>
      </c>
      <c r="AM541" s="71">
        <f t="shared" si="438"/>
        <v>5.0448547139599828E-3</v>
      </c>
      <c r="AN541" s="71">
        <f t="shared" si="439"/>
        <v>1.3768747031345495E-4</v>
      </c>
      <c r="AO541" s="40">
        <f t="shared" si="440"/>
        <v>0</v>
      </c>
      <c r="AP541" s="40">
        <f t="shared" si="441"/>
        <v>-5.8246212929379655E-2</v>
      </c>
      <c r="AQ541" s="71">
        <f t="shared" si="442"/>
        <v>1.6864131924379007E-4</v>
      </c>
      <c r="AR541" s="71">
        <f t="shared" si="456"/>
        <v>7.9161711930573071E-5</v>
      </c>
      <c r="AS541" s="71">
        <f t="shared" si="446"/>
        <v>1.5011126503055625E-2</v>
      </c>
      <c r="AT541" s="28">
        <f t="shared" si="447"/>
        <v>0.91017708555579169</v>
      </c>
      <c r="AU541" s="28">
        <f t="shared" si="448"/>
        <v>0.60955631399315913</v>
      </c>
      <c r="AV541" s="40">
        <f t="shared" si="449"/>
        <v>0.88328912466843035</v>
      </c>
      <c r="AW541" s="71">
        <f t="shared" si="450"/>
        <v>1.5011126503055625E-2</v>
      </c>
      <c r="AX541" s="28">
        <f t="shared" si="451"/>
        <v>4.6929198122835575E-3</v>
      </c>
      <c r="AY541" s="71">
        <f t="shared" si="452"/>
        <v>1.4794277320811474E-2</v>
      </c>
      <c r="AZ541" s="71">
        <f t="shared" si="453"/>
        <v>3.0781505090269564E-3</v>
      </c>
      <c r="BA541" s="71">
        <f t="shared" si="443"/>
        <v>0.92826532513508653</v>
      </c>
      <c r="BB541" s="71">
        <f t="shared" si="454"/>
        <v>6.5222694545563238E-3</v>
      </c>
      <c r="BC541" s="71">
        <f t="shared" si="458"/>
        <v>1.5627465709678743E-2</v>
      </c>
      <c r="BD541" s="39">
        <f t="shared" si="457"/>
        <v>0</v>
      </c>
    </row>
    <row r="542" spans="1:56">
      <c r="A542" s="68">
        <v>43306</v>
      </c>
      <c r="B542" s="41">
        <f t="shared" si="455"/>
        <v>3</v>
      </c>
      <c r="C542" s="39">
        <v>2911.45</v>
      </c>
      <c r="D542" s="39">
        <v>2906.43</v>
      </c>
      <c r="E542" s="39">
        <v>2904.18</v>
      </c>
      <c r="F542" s="39">
        <v>2898.13</v>
      </c>
      <c r="G542" s="39">
        <v>2908.14</v>
      </c>
      <c r="H542" s="39">
        <v>2912.31</v>
      </c>
      <c r="I542" s="39">
        <v>2894.04</v>
      </c>
      <c r="J542" s="39">
        <v>930</v>
      </c>
      <c r="K542" s="39">
        <v>1031</v>
      </c>
      <c r="L542" s="39">
        <v>2908.75</v>
      </c>
      <c r="M542" s="39">
        <v>2908.41</v>
      </c>
      <c r="N542" s="39">
        <v>2903.65</v>
      </c>
      <c r="O542" s="39">
        <v>2909.56</v>
      </c>
      <c r="P542" s="39">
        <v>2897.41</v>
      </c>
      <c r="Q542" s="39">
        <v>1300</v>
      </c>
      <c r="R542" s="39">
        <v>1404</v>
      </c>
      <c r="S542" s="70">
        <f t="shared" si="407"/>
        <v>2805.8783333333331</v>
      </c>
      <c r="T542" s="70" t="str">
        <f t="shared" si="419"/>
        <v>牛</v>
      </c>
      <c r="U542" s="70">
        <f t="shared" si="420"/>
        <v>2912.31</v>
      </c>
      <c r="V542" s="70">
        <f t="shared" si="421"/>
        <v>2894.04</v>
      </c>
      <c r="W542" s="40">
        <f t="shared" si="422"/>
        <v>6.2931308985105386E-3</v>
      </c>
      <c r="X542" s="70">
        <f t="shared" si="423"/>
        <v>930</v>
      </c>
      <c r="Y542" s="70">
        <f t="shared" si="424"/>
        <v>1031</v>
      </c>
      <c r="Z542" s="71">
        <f t="shared" si="425"/>
        <v>6.275223685792297E-3</v>
      </c>
      <c r="AA542" s="71">
        <f t="shared" si="426"/>
        <v>2.025096058942453E-3</v>
      </c>
      <c r="AB542" s="71">
        <f t="shared" si="427"/>
        <v>-2.9780144293118176E-3</v>
      </c>
      <c r="AC542" s="71">
        <f t="shared" si="428"/>
        <v>3.3151164691987475E-3</v>
      </c>
      <c r="AD542" s="71">
        <f t="shared" si="429"/>
        <v>2.9534184315685072E-4</v>
      </c>
      <c r="AE542" s="71">
        <f t="shared" si="430"/>
        <v>-5.9977890553538516E-3</v>
      </c>
      <c r="AF542" s="71">
        <f t="shared" si="431"/>
        <v>-2.6826725861549892E-3</v>
      </c>
      <c r="AG542" s="71">
        <f t="shared" si="432"/>
        <v>-6.5757652721264062E-4</v>
      </c>
      <c r="AH542" s="71">
        <f t="shared" si="433"/>
        <v>-1.725714949718864E-3</v>
      </c>
      <c r="AI542" s="71">
        <f t="shared" si="434"/>
        <v>-2.5001603564682876E-3</v>
      </c>
      <c r="AJ542" s="71">
        <f t="shared" si="435"/>
        <v>-4.5855374536995942E-3</v>
      </c>
      <c r="AK542" s="71">
        <f t="shared" si="436"/>
        <v>-1.137537303117843E-3</v>
      </c>
      <c r="AL542" s="71">
        <f t="shared" si="437"/>
        <v>6.2931308985105386E-3</v>
      </c>
      <c r="AM542" s="71">
        <f t="shared" si="438"/>
        <v>4.1846325123200533E-3</v>
      </c>
      <c r="AN542" s="71">
        <f t="shared" si="439"/>
        <v>2.0973406828609791E-4</v>
      </c>
      <c r="AO542" s="40">
        <f t="shared" si="440"/>
        <v>0.95292829775587695</v>
      </c>
      <c r="AP542" s="40">
        <f t="shared" si="441"/>
        <v>0.63054187192118194</v>
      </c>
      <c r="AQ542" s="71">
        <f t="shared" si="442"/>
        <v>-1.1689552991052279E-4</v>
      </c>
      <c r="AR542" s="71">
        <f t="shared" si="456"/>
        <v>-1.7548693513231902E-3</v>
      </c>
      <c r="AS542" s="71">
        <f t="shared" si="446"/>
        <v>-2.6826725861549892E-3</v>
      </c>
      <c r="AT542" s="28">
        <f t="shared" si="447"/>
        <v>0.77175697865352622</v>
      </c>
      <c r="AU542" s="28">
        <f t="shared" si="448"/>
        <v>0.51358024691359583</v>
      </c>
      <c r="AV542" s="40">
        <f t="shared" si="449"/>
        <v>0.52599890530925764</v>
      </c>
      <c r="AW542" s="71">
        <f t="shared" si="450"/>
        <v>-2.6826725861549892E-3</v>
      </c>
      <c r="AX542" s="28">
        <f t="shared" si="451"/>
        <v>-0.27914614121510201</v>
      </c>
      <c r="AY542" s="71">
        <f t="shared" si="452"/>
        <v>4.8602517522359067E-3</v>
      </c>
      <c r="AZ542" s="71">
        <f t="shared" si="453"/>
        <v>2.1513317933890292E-3</v>
      </c>
      <c r="BA542" s="71">
        <f t="shared" si="443"/>
        <v>0.88328912466843035</v>
      </c>
      <c r="BB542" s="71">
        <f t="shared" si="454"/>
        <v>7.9161711930573071E-5</v>
      </c>
      <c r="BC542" s="71">
        <f t="shared" si="458"/>
        <v>1.5011126503055625E-2</v>
      </c>
      <c r="BD542" s="39">
        <f t="shared" si="457"/>
        <v>0</v>
      </c>
    </row>
    <row r="543" spans="1:56">
      <c r="A543" s="68">
        <v>43307</v>
      </c>
      <c r="B543" s="41">
        <f t="shared" si="455"/>
        <v>4</v>
      </c>
      <c r="C543" s="39">
        <v>2905.79</v>
      </c>
      <c r="D543" s="39">
        <v>2905.25</v>
      </c>
      <c r="E543" s="39">
        <v>2910.37</v>
      </c>
      <c r="F543" s="39">
        <v>2902.18</v>
      </c>
      <c r="G543" s="39">
        <v>2885.29</v>
      </c>
      <c r="H543" s="39">
        <v>2915.27</v>
      </c>
      <c r="I543" s="39">
        <v>2884.93</v>
      </c>
      <c r="J543" s="39">
        <v>934</v>
      </c>
      <c r="K543" s="39">
        <v>1120</v>
      </c>
      <c r="L543" s="39">
        <v>2885.35</v>
      </c>
      <c r="M543" s="39">
        <v>2878.29</v>
      </c>
      <c r="N543" s="39">
        <v>2882.23</v>
      </c>
      <c r="O543" s="39">
        <v>2893.74</v>
      </c>
      <c r="P543" s="39">
        <v>2875.8</v>
      </c>
      <c r="Q543" s="39">
        <v>1345</v>
      </c>
      <c r="R543" s="39">
        <v>1436</v>
      </c>
      <c r="S543" s="70">
        <f t="shared" si="407"/>
        <v>2809.0022222222224</v>
      </c>
      <c r="T543" s="70" t="str">
        <f t="shared" si="419"/>
        <v>牛</v>
      </c>
      <c r="U543" s="70">
        <f t="shared" si="420"/>
        <v>2915.27</v>
      </c>
      <c r="V543" s="70">
        <f t="shared" si="421"/>
        <v>2875.8</v>
      </c>
      <c r="W543" s="40">
        <f t="shared" si="422"/>
        <v>1.3631543458356517E-2</v>
      </c>
      <c r="X543" s="70">
        <f t="shared" si="423"/>
        <v>934</v>
      </c>
      <c r="Y543" s="70">
        <f t="shared" si="424"/>
        <v>1436</v>
      </c>
      <c r="Z543" s="71">
        <f t="shared" si="425"/>
        <v>1.3583225215862055E-2</v>
      </c>
      <c r="AA543" s="71">
        <f t="shared" si="426"/>
        <v>7.3673197306272406E-4</v>
      </c>
      <c r="AB543" s="71">
        <f t="shared" si="427"/>
        <v>-1.1398139786341752E-2</v>
      </c>
      <c r="AC543" s="71">
        <f t="shared" si="428"/>
        <v>2.2334036720146745E-3</v>
      </c>
      <c r="AD543" s="71">
        <f t="shared" si="429"/>
        <v>3.2571416137561777E-3</v>
      </c>
      <c r="AE543" s="71">
        <f t="shared" si="430"/>
        <v>-1.0374401844600254E-2</v>
      </c>
      <c r="AF543" s="71">
        <f t="shared" si="431"/>
        <v>-8.1409981725855066E-3</v>
      </c>
      <c r="AG543" s="71">
        <f t="shared" si="432"/>
        <v>-7.4042661995228874E-3</v>
      </c>
      <c r="AH543" s="71">
        <f t="shared" si="433"/>
        <v>-1.8585313525786471E-4</v>
      </c>
      <c r="AI543" s="71">
        <f t="shared" si="434"/>
        <v>1.5749226110282003E-3</v>
      </c>
      <c r="AJ543" s="71">
        <f t="shared" si="435"/>
        <v>-1.2431195288170082E-3</v>
      </c>
      <c r="AK543" s="71">
        <f t="shared" si="436"/>
        <v>-7.0798834171547824E-3</v>
      </c>
      <c r="AL543" s="71">
        <f t="shared" si="437"/>
        <v>1.0461803635701671E-2</v>
      </c>
      <c r="AM543" s="71">
        <f t="shared" si="438"/>
        <v>6.2188867113903146E-3</v>
      </c>
      <c r="AN543" s="71">
        <f t="shared" si="439"/>
        <v>2.079492049474726E-5</v>
      </c>
      <c r="AO543" s="40">
        <f t="shared" si="440"/>
        <v>0.68754119973632255</v>
      </c>
      <c r="AP543" s="40">
        <f t="shared" si="441"/>
        <v>0.617007251153598</v>
      </c>
      <c r="AQ543" s="71">
        <f t="shared" si="442"/>
        <v>-2.4498419509250313E-3</v>
      </c>
      <c r="AR543" s="71">
        <f t="shared" si="456"/>
        <v>-1.0819096759255632E-3</v>
      </c>
      <c r="AS543" s="71">
        <f t="shared" si="446"/>
        <v>-8.1409981725855066E-3</v>
      </c>
      <c r="AT543" s="28">
        <f t="shared" si="447"/>
        <v>1.1865524060650152E-2</v>
      </c>
      <c r="AU543" s="28">
        <f t="shared" si="448"/>
        <v>0.35841694537346597</v>
      </c>
      <c r="AV543" s="40">
        <f t="shared" si="449"/>
        <v>0.16290853813022216</v>
      </c>
      <c r="AW543" s="71">
        <f t="shared" si="450"/>
        <v>-8.1409981725855066E-3</v>
      </c>
      <c r="AX543" s="28">
        <f t="shared" si="451"/>
        <v>-7.9047377755254791E-2</v>
      </c>
      <c r="AY543" s="71">
        <f t="shared" si="452"/>
        <v>1.247786047905819E-4</v>
      </c>
      <c r="AZ543" s="71">
        <f t="shared" si="453"/>
        <v>2.2334036720146745E-3</v>
      </c>
      <c r="BA543" s="71">
        <f t="shared" si="443"/>
        <v>0.52599890530925764</v>
      </c>
      <c r="BB543" s="71">
        <f t="shared" si="454"/>
        <v>-1.7548693513231902E-3</v>
      </c>
      <c r="BC543" s="71">
        <f t="shared" si="458"/>
        <v>-2.6826725861549892E-3</v>
      </c>
      <c r="BD543" s="39">
        <f t="shared" si="457"/>
        <v>1</v>
      </c>
    </row>
    <row r="544" spans="1:56">
      <c r="A544" s="68">
        <v>43308</v>
      </c>
      <c r="B544" s="41">
        <f t="shared" si="455"/>
        <v>5</v>
      </c>
      <c r="C544" s="39">
        <v>2879.69</v>
      </c>
      <c r="D544" s="39">
        <v>2876.65</v>
      </c>
      <c r="E544" s="39">
        <v>2876.12</v>
      </c>
      <c r="F544" s="39">
        <v>2875.43</v>
      </c>
      <c r="G544" s="39">
        <v>2880.51</v>
      </c>
      <c r="H544" s="39">
        <v>2889.55</v>
      </c>
      <c r="I544" s="39">
        <v>2864.17</v>
      </c>
      <c r="J544" s="39">
        <v>1106</v>
      </c>
      <c r="K544" s="39">
        <v>1011</v>
      </c>
      <c r="L544" s="39">
        <v>2880.36</v>
      </c>
      <c r="M544" s="39">
        <v>2879.42</v>
      </c>
      <c r="N544" s="39">
        <v>2873.59</v>
      </c>
      <c r="O544" s="39">
        <v>2883</v>
      </c>
      <c r="P544" s="39">
        <v>2870.15</v>
      </c>
      <c r="Q544" s="39">
        <v>1354</v>
      </c>
      <c r="R544" s="39">
        <v>1452</v>
      </c>
      <c r="S544" s="70">
        <f t="shared" si="407"/>
        <v>2814.9283333333337</v>
      </c>
      <c r="T544" s="70" t="str">
        <f t="shared" si="419"/>
        <v>牛</v>
      </c>
      <c r="U544" s="70">
        <f t="shared" si="420"/>
        <v>2889.55</v>
      </c>
      <c r="V544" s="70">
        <f t="shared" si="421"/>
        <v>2864.17</v>
      </c>
      <c r="W544" s="40">
        <f t="shared" si="422"/>
        <v>8.8221757791125486E-3</v>
      </c>
      <c r="X544" s="70">
        <f t="shared" si="423"/>
        <v>1106</v>
      </c>
      <c r="Y544" s="70">
        <f t="shared" si="424"/>
        <v>1011</v>
      </c>
      <c r="Z544" s="71">
        <f t="shared" si="425"/>
        <v>8.8134486698221368E-3</v>
      </c>
      <c r="AA544" s="71">
        <f t="shared" si="426"/>
        <v>-8.8165061803361256E-4</v>
      </c>
      <c r="AB544" s="71">
        <f t="shared" si="427"/>
        <v>-5.5386614935902558E-3</v>
      </c>
      <c r="AC544" s="71">
        <f t="shared" si="428"/>
        <v>3.2835142855223067E-3</v>
      </c>
      <c r="AD544" s="71">
        <f t="shared" si="429"/>
        <v>3.41813119233721E-3</v>
      </c>
      <c r="AE544" s="71">
        <f t="shared" si="430"/>
        <v>-5.4040445867752822E-3</v>
      </c>
      <c r="AF544" s="71">
        <f t="shared" si="431"/>
        <v>-2.1205303012528719E-3</v>
      </c>
      <c r="AG544" s="71">
        <f t="shared" si="432"/>
        <v>-3.0021809192865788E-3</v>
      </c>
      <c r="AH544" s="71">
        <f t="shared" si="433"/>
        <v>-1.0562267977994406E-3</v>
      </c>
      <c r="AI544" s="71">
        <f t="shared" si="434"/>
        <v>-1.240485859607862E-3</v>
      </c>
      <c r="AJ544" s="71">
        <f t="shared" si="435"/>
        <v>-1.4804211825417922E-3</v>
      </c>
      <c r="AK544" s="71">
        <f t="shared" si="436"/>
        <v>2.8471233830043791E-4</v>
      </c>
      <c r="AL544" s="71">
        <f t="shared" si="437"/>
        <v>8.8221757791125486E-3</v>
      </c>
      <c r="AM544" s="71">
        <f t="shared" si="438"/>
        <v>4.4671254421305481E-3</v>
      </c>
      <c r="AN544" s="71">
        <f t="shared" si="439"/>
        <v>-5.2075467779657205E-5</v>
      </c>
      <c r="AO544" s="40">
        <f t="shared" si="440"/>
        <v>0.61150512214341668</v>
      </c>
      <c r="AP544" s="40">
        <f t="shared" si="441"/>
        <v>0.71158392434987661</v>
      </c>
      <c r="AQ544" s="71">
        <f t="shared" si="442"/>
        <v>-3.2640135850522288E-4</v>
      </c>
      <c r="AR544" s="71">
        <f t="shared" si="456"/>
        <v>-2.3531671717737291E-3</v>
      </c>
      <c r="AS544" s="71">
        <f t="shared" si="446"/>
        <v>-2.1205303012528719E-3</v>
      </c>
      <c r="AT544" s="28">
        <f t="shared" si="447"/>
        <v>0.64381402679275312</v>
      </c>
      <c r="AU544" s="28">
        <f t="shared" si="448"/>
        <v>0.26770428015564818</v>
      </c>
      <c r="AV544" s="40">
        <f t="shared" si="449"/>
        <v>0.37115839243498944</v>
      </c>
      <c r="AW544" s="71">
        <f t="shared" si="450"/>
        <v>-2.1205303012528719E-3</v>
      </c>
      <c r="AX544" s="28">
        <f t="shared" si="451"/>
        <v>-0.26674546887312656</v>
      </c>
      <c r="AY544" s="71">
        <f t="shared" si="452"/>
        <v>5.6887569250757006E-3</v>
      </c>
      <c r="AZ544" s="71">
        <f t="shared" si="453"/>
        <v>1.1978259500971609E-3</v>
      </c>
      <c r="BA544" s="71">
        <f t="shared" si="443"/>
        <v>0.16290853813022216</v>
      </c>
      <c r="BB544" s="71">
        <f t="shared" si="454"/>
        <v>-1.0819096759255632E-3</v>
      </c>
      <c r="BC544" s="71">
        <f t="shared" si="458"/>
        <v>-8.1409981725855066E-3</v>
      </c>
      <c r="BD544" s="39">
        <f t="shared" si="457"/>
        <v>1</v>
      </c>
    </row>
    <row r="545" spans="1:56">
      <c r="A545" s="68">
        <v>43311</v>
      </c>
      <c r="B545" s="41">
        <f t="shared" si="455"/>
        <v>1</v>
      </c>
      <c r="C545" s="39">
        <v>2871.94</v>
      </c>
      <c r="D545" s="39">
        <v>2876.54</v>
      </c>
      <c r="E545" s="39">
        <v>2880.73</v>
      </c>
      <c r="F545" s="39">
        <v>2872.3</v>
      </c>
      <c r="G545" s="39">
        <v>2868.91</v>
      </c>
      <c r="H545" s="39">
        <v>2895.73</v>
      </c>
      <c r="I545" s="39">
        <v>2861.87</v>
      </c>
      <c r="J545" s="39">
        <v>1003</v>
      </c>
      <c r="K545" s="39">
        <v>1103</v>
      </c>
      <c r="L545" s="39">
        <v>2868.93</v>
      </c>
      <c r="M545" s="39">
        <v>2868.69</v>
      </c>
      <c r="N545" s="39">
        <v>2869.05</v>
      </c>
      <c r="O545" s="39">
        <v>2870.06</v>
      </c>
      <c r="P545" s="39">
        <v>2850.64</v>
      </c>
      <c r="Q545" s="39">
        <v>1459</v>
      </c>
      <c r="R545" s="39">
        <v>1440</v>
      </c>
      <c r="S545" s="70">
        <f t="shared" si="407"/>
        <v>2819.7450000000003</v>
      </c>
      <c r="T545" s="70" t="str">
        <f t="shared" si="419"/>
        <v>牛</v>
      </c>
      <c r="U545" s="70">
        <f t="shared" si="420"/>
        <v>2895.73</v>
      </c>
      <c r="V545" s="70">
        <f t="shared" si="421"/>
        <v>2850.64</v>
      </c>
      <c r="W545" s="40">
        <f t="shared" si="422"/>
        <v>1.5693707658963833E-2</v>
      </c>
      <c r="X545" s="70">
        <f t="shared" si="423"/>
        <v>1003</v>
      </c>
      <c r="Y545" s="70">
        <f t="shared" si="424"/>
        <v>1440</v>
      </c>
      <c r="Z545" s="71">
        <f t="shared" si="425"/>
        <v>1.5700188722605677E-2</v>
      </c>
      <c r="AA545" s="71">
        <f t="shared" si="426"/>
        <v>-5.7435956138421297E-4</v>
      </c>
      <c r="AB545" s="71">
        <f t="shared" si="427"/>
        <v>-9.2562736103781254E-3</v>
      </c>
      <c r="AC545" s="71">
        <f t="shared" si="428"/>
        <v>6.4374340485858729E-3</v>
      </c>
      <c r="AD545" s="71">
        <f t="shared" si="429"/>
        <v>8.2494785300462597E-3</v>
      </c>
      <c r="AE545" s="71">
        <f t="shared" si="430"/>
        <v>-7.4442291289176354E-3</v>
      </c>
      <c r="AF545" s="71">
        <f t="shared" si="431"/>
        <v>-1.006795080331859E-3</v>
      </c>
      <c r="AG545" s="71">
        <f t="shared" si="432"/>
        <v>-1.5811546417160889E-3</v>
      </c>
      <c r="AH545" s="71">
        <f t="shared" si="433"/>
        <v>1.6004234099632885E-3</v>
      </c>
      <c r="AI545" s="71">
        <f t="shared" si="434"/>
        <v>3.0559746485728199E-3</v>
      </c>
      <c r="AJ545" s="71">
        <f t="shared" si="435"/>
        <v>1.2534295240859334E-4</v>
      </c>
      <c r="AK545" s="71">
        <f t="shared" si="436"/>
        <v>-1.0555929109295138E-3</v>
      </c>
      <c r="AL545" s="71">
        <f t="shared" si="437"/>
        <v>1.1761980811552412E-2</v>
      </c>
      <c r="AM545" s="71">
        <f t="shared" si="438"/>
        <v>6.7894050024189228E-3</v>
      </c>
      <c r="AN545" s="71">
        <f t="shared" si="439"/>
        <v>6.9712644480611527E-6</v>
      </c>
      <c r="AO545" s="40">
        <f t="shared" si="440"/>
        <v>0.29740106320142135</v>
      </c>
      <c r="AP545" s="40">
        <f t="shared" si="441"/>
        <v>0.34613112817484376</v>
      </c>
      <c r="AQ545" s="71">
        <f t="shared" si="442"/>
        <v>-8.3658381049856278E-5</v>
      </c>
      <c r="AR545" s="71">
        <f t="shared" si="456"/>
        <v>4.1826566149636275E-5</v>
      </c>
      <c r="AS545" s="71">
        <f t="shared" ref="AS545:AS568" si="459">LN(N545/C545)</f>
        <v>-1.006795080331859E-3</v>
      </c>
      <c r="AT545" s="28">
        <f t="shared" ref="AT545:AT568" si="460">+(G545-I545)/(H545-I545)</f>
        <v>0.20791494388658999</v>
      </c>
      <c r="AU545" s="28">
        <f t="shared" ref="AU545:AU568" si="461">+(N545-P545)/(O545-P545)</f>
        <v>0.94799176107107308</v>
      </c>
      <c r="AV545" s="40">
        <f t="shared" ref="AV545:AV568" si="462">+(N545-V545)/(U545-V545)</f>
        <v>0.40829452206698269</v>
      </c>
      <c r="AW545" s="71">
        <f t="shared" ref="AW545:AW568" si="463">LN(N545/C545)</f>
        <v>-1.006795080331859E-3</v>
      </c>
      <c r="AX545" s="28">
        <f t="shared" ref="AX545:AX568" si="464">(N545-L545)/(U545-V545)</f>
        <v>2.6613439787169044E-3</v>
      </c>
      <c r="AY545" s="71">
        <f t="shared" ref="AY545:AY568" si="465">LN(G545/I545)</f>
        <v>2.4569093705765657E-3</v>
      </c>
      <c r="AZ545" s="71">
        <f t="shared" ref="AZ545:AZ568" si="466">LN(N545/P545)</f>
        <v>6.4374340485858729E-3</v>
      </c>
      <c r="BA545" s="71">
        <f t="shared" si="443"/>
        <v>0.37115839243498944</v>
      </c>
      <c r="BB545" s="71">
        <f t="shared" ref="BB545:BB568" si="467">AR544</f>
        <v>-2.3531671717737291E-3</v>
      </c>
      <c r="BC545" s="71">
        <f t="shared" si="458"/>
        <v>-2.1205303012528719E-3</v>
      </c>
      <c r="BD545" s="39">
        <f t="shared" si="457"/>
        <v>1</v>
      </c>
    </row>
    <row r="546" spans="1:56">
      <c r="A546" s="68">
        <v>43312</v>
      </c>
      <c r="B546" s="41">
        <f t="shared" si="455"/>
        <v>2</v>
      </c>
      <c r="C546" s="39">
        <v>2866.9</v>
      </c>
      <c r="D546" s="39">
        <v>2865.85</v>
      </c>
      <c r="E546" s="39">
        <v>2864.64</v>
      </c>
      <c r="F546" s="39">
        <v>2864.59</v>
      </c>
      <c r="G546" s="39">
        <v>2868.15</v>
      </c>
      <c r="H546" s="39">
        <v>2875.42</v>
      </c>
      <c r="I546" s="39">
        <v>2854.49</v>
      </c>
      <c r="J546" s="39">
        <v>1042</v>
      </c>
      <c r="K546" s="39">
        <v>1001</v>
      </c>
      <c r="L546" s="39">
        <v>2868.75</v>
      </c>
      <c r="M546" s="39">
        <v>2868.02</v>
      </c>
      <c r="N546" s="39">
        <v>2876.4</v>
      </c>
      <c r="O546" s="39">
        <v>2884.67</v>
      </c>
      <c r="P546" s="39">
        <v>2862.33</v>
      </c>
      <c r="Q546" s="39">
        <v>1346</v>
      </c>
      <c r="R546" s="39">
        <v>1324</v>
      </c>
      <c r="S546" s="70">
        <f t="shared" si="407"/>
        <v>2825.8516666666674</v>
      </c>
      <c r="T546" s="70" t="str">
        <f t="shared" si="419"/>
        <v>牛</v>
      </c>
      <c r="U546" s="70">
        <f t="shared" si="420"/>
        <v>2884.67</v>
      </c>
      <c r="V546" s="70">
        <f t="shared" si="421"/>
        <v>2854.49</v>
      </c>
      <c r="W546" s="40">
        <f t="shared" si="422"/>
        <v>1.0517315493385583E-2</v>
      </c>
      <c r="X546" s="70">
        <f t="shared" si="423"/>
        <v>1346</v>
      </c>
      <c r="Y546" s="70">
        <f t="shared" si="424"/>
        <v>1001</v>
      </c>
      <c r="Z546" s="71">
        <f t="shared" si="425"/>
        <v>1.0527050123827231E-2</v>
      </c>
      <c r="AA546" s="71">
        <f t="shared" si="426"/>
        <v>-7.4965789474778122E-4</v>
      </c>
      <c r="AB546" s="71">
        <f t="shared" si="427"/>
        <v>-2.8709964227265194E-3</v>
      </c>
      <c r="AC546" s="71">
        <f t="shared" si="428"/>
        <v>7.6463190706589825E-3</v>
      </c>
      <c r="AD546" s="71">
        <f t="shared" si="429"/>
        <v>6.1792020411604266E-3</v>
      </c>
      <c r="AE546" s="71">
        <f t="shared" si="430"/>
        <v>-4.3381134522250328E-3</v>
      </c>
      <c r="AF546" s="71">
        <f t="shared" si="431"/>
        <v>3.3082056184340161E-3</v>
      </c>
      <c r="AG546" s="71">
        <f t="shared" si="432"/>
        <v>2.5585477236861769E-3</v>
      </c>
      <c r="AH546" s="71">
        <f t="shared" si="433"/>
        <v>-3.6631634442169336E-4</v>
      </c>
      <c r="AI546" s="71">
        <f t="shared" si="434"/>
        <v>-7.8861880650873235E-4</v>
      </c>
      <c r="AJ546" s="71">
        <f t="shared" si="435"/>
        <v>-8.0607315901368712E-4</v>
      </c>
      <c r="AK546" s="71">
        <f t="shared" si="436"/>
        <v>4.3591599717322408E-4</v>
      </c>
      <c r="AL546" s="71">
        <f t="shared" si="437"/>
        <v>7.3055573606323606E-3</v>
      </c>
      <c r="AM546" s="71">
        <f t="shared" si="438"/>
        <v>7.7745301984340912E-3</v>
      </c>
      <c r="AN546" s="71">
        <f t="shared" si="439"/>
        <v>2.0917220177706528E-4</v>
      </c>
      <c r="AO546" s="40">
        <f t="shared" si="440"/>
        <v>0.59292881032012124</v>
      </c>
      <c r="AP546" s="40">
        <f t="shared" si="441"/>
        <v>0.6956521739130529</v>
      </c>
      <c r="AQ546" s="71">
        <f t="shared" si="442"/>
        <v>-2.5449861296171527E-4</v>
      </c>
      <c r="AR546" s="71">
        <f t="shared" si="456"/>
        <v>2.6631174194836284E-3</v>
      </c>
      <c r="AS546" s="71">
        <f t="shared" si="459"/>
        <v>3.3082056184340161E-3</v>
      </c>
      <c r="AT546" s="28">
        <f t="shared" si="460"/>
        <v>0.65265169612996266</v>
      </c>
      <c r="AU546" s="28">
        <f t="shared" si="461"/>
        <v>0.62981199641898267</v>
      </c>
      <c r="AV546" s="40">
        <f t="shared" si="462"/>
        <v>0.72597746852220335</v>
      </c>
      <c r="AW546" s="71">
        <f t="shared" si="463"/>
        <v>3.3082056184340161E-3</v>
      </c>
      <c r="AX546" s="28">
        <f t="shared" si="464"/>
        <v>0.25347912524850952</v>
      </c>
      <c r="AY546" s="71">
        <f t="shared" si="465"/>
        <v>4.774029449398285E-3</v>
      </c>
      <c r="AZ546" s="71">
        <f t="shared" si="466"/>
        <v>4.9035337757076967E-3</v>
      </c>
      <c r="BA546" s="71">
        <f t="shared" si="443"/>
        <v>0.40829452206698269</v>
      </c>
      <c r="BB546" s="71">
        <f t="shared" si="467"/>
        <v>4.1826566149636275E-5</v>
      </c>
      <c r="BC546" s="71">
        <f t="shared" si="458"/>
        <v>-1.006795080331859E-3</v>
      </c>
      <c r="BD546" s="39">
        <f t="shared" si="457"/>
        <v>0</v>
      </c>
    </row>
    <row r="547" spans="1:56">
      <c r="A547" s="68">
        <v>43313</v>
      </c>
      <c r="B547" s="41">
        <f t="shared" si="455"/>
        <v>3</v>
      </c>
      <c r="C547" s="39">
        <v>2882.51</v>
      </c>
      <c r="D547" s="39">
        <v>2883.52</v>
      </c>
      <c r="E547" s="39">
        <v>2887.63</v>
      </c>
      <c r="F547" s="39">
        <v>2879.26</v>
      </c>
      <c r="G547" s="39">
        <v>2867.33</v>
      </c>
      <c r="H547" s="39">
        <v>2897.39</v>
      </c>
      <c r="I547" s="39">
        <v>2863.97</v>
      </c>
      <c r="J547" s="39">
        <v>1000</v>
      </c>
      <c r="K547" s="39">
        <v>1121</v>
      </c>
      <c r="L547" s="39">
        <v>2866.96</v>
      </c>
      <c r="M547" s="39">
        <v>2868.3</v>
      </c>
      <c r="N547" s="39">
        <v>2824.53</v>
      </c>
      <c r="O547" s="39">
        <v>2870.9</v>
      </c>
      <c r="P547" s="39">
        <v>2824.18</v>
      </c>
      <c r="Q547" s="39">
        <v>1309</v>
      </c>
      <c r="R547" s="39">
        <v>1459</v>
      </c>
      <c r="S547" s="70">
        <f t="shared" si="407"/>
        <v>2833.7694444444451</v>
      </c>
      <c r="T547" s="70" t="str">
        <f t="shared" si="419"/>
        <v>牛</v>
      </c>
      <c r="U547" s="70">
        <f t="shared" si="420"/>
        <v>2897.39</v>
      </c>
      <c r="V547" s="70">
        <f t="shared" si="421"/>
        <v>2824.18</v>
      </c>
      <c r="W547" s="40">
        <f t="shared" si="422"/>
        <v>2.5592274772765846E-2</v>
      </c>
      <c r="X547" s="70">
        <f t="shared" si="423"/>
        <v>1000</v>
      </c>
      <c r="Y547" s="70">
        <f t="shared" si="424"/>
        <v>1459</v>
      </c>
      <c r="Z547" s="71">
        <f t="shared" si="425"/>
        <v>2.5398003823057E-2</v>
      </c>
      <c r="AA547" s="71">
        <f t="shared" si="426"/>
        <v>2.1219301196119546E-3</v>
      </c>
      <c r="AB547" s="71">
        <f t="shared" si="427"/>
        <v>-2.5468352673579213E-2</v>
      </c>
      <c r="AC547" s="71">
        <f t="shared" si="428"/>
        <v>1.2392209918673827E-4</v>
      </c>
      <c r="AD547" s="71">
        <f t="shared" si="429"/>
        <v>5.1488893834502024E-3</v>
      </c>
      <c r="AE547" s="71">
        <f t="shared" si="430"/>
        <v>-2.0443385389315605E-2</v>
      </c>
      <c r="AF547" s="71">
        <f t="shared" si="431"/>
        <v>-2.0319463290128934E-2</v>
      </c>
      <c r="AG547" s="71">
        <f t="shared" si="432"/>
        <v>-1.8197533170516957E-2</v>
      </c>
      <c r="AH547" s="71">
        <f t="shared" si="433"/>
        <v>3.5032769872142853E-4</v>
      </c>
      <c r="AI547" s="71">
        <f t="shared" si="434"/>
        <v>1.7746541136757317E-3</v>
      </c>
      <c r="AJ547" s="71">
        <f t="shared" si="435"/>
        <v>-1.1281256782831946E-3</v>
      </c>
      <c r="AK547" s="71">
        <f t="shared" si="436"/>
        <v>-5.2801591933989457E-3</v>
      </c>
      <c r="AL547" s="71">
        <f t="shared" si="437"/>
        <v>1.1601557566061993E-2</v>
      </c>
      <c r="AM547" s="71">
        <f t="shared" si="438"/>
        <v>1.6407512486498924E-2</v>
      </c>
      <c r="AN547" s="71">
        <f t="shared" si="439"/>
        <v>-1.2904823457248081E-4</v>
      </c>
      <c r="AO547" s="40">
        <f t="shared" si="440"/>
        <v>0.55475763016159119</v>
      </c>
      <c r="AP547" s="40">
        <f t="shared" si="441"/>
        <v>0.37193297426691396</v>
      </c>
      <c r="AQ547" s="71">
        <f t="shared" si="442"/>
        <v>4.6728483953061288E-4</v>
      </c>
      <c r="AR547" s="71">
        <f t="shared" si="456"/>
        <v>-1.4910255862157509E-2</v>
      </c>
      <c r="AS547" s="71">
        <f t="shared" si="459"/>
        <v>-2.0319463290128934E-2</v>
      </c>
      <c r="AT547" s="28">
        <f t="shared" si="460"/>
        <v>0.10053859964093717</v>
      </c>
      <c r="AU547" s="28">
        <f t="shared" si="461"/>
        <v>7.4914383561721296E-3</v>
      </c>
      <c r="AV547" s="40">
        <f t="shared" si="462"/>
        <v>4.7807676546969486E-3</v>
      </c>
      <c r="AW547" s="71">
        <f t="shared" si="463"/>
        <v>-2.0319463290128934E-2</v>
      </c>
      <c r="AX547" s="28">
        <f t="shared" si="464"/>
        <v>-0.57956563311022835</v>
      </c>
      <c r="AY547" s="71">
        <f t="shared" si="465"/>
        <v>1.1725089892127376E-3</v>
      </c>
      <c r="AZ547" s="71">
        <f t="shared" si="466"/>
        <v>1.2392209918673827E-4</v>
      </c>
      <c r="BA547" s="71">
        <f t="shared" si="443"/>
        <v>0.72597746852220335</v>
      </c>
      <c r="BB547" s="71">
        <f t="shared" si="467"/>
        <v>2.6631174194836284E-3</v>
      </c>
      <c r="BC547" s="71">
        <f t="shared" si="458"/>
        <v>3.3082056184340161E-3</v>
      </c>
      <c r="BD547" s="39">
        <f t="shared" si="457"/>
        <v>0</v>
      </c>
    </row>
    <row r="548" spans="1:56">
      <c r="A548" s="68">
        <v>43314</v>
      </c>
      <c r="B548" s="41">
        <f t="shared" si="455"/>
        <v>4</v>
      </c>
      <c r="C548" s="39">
        <v>2815.34</v>
      </c>
      <c r="D548" s="39">
        <v>2805.98</v>
      </c>
      <c r="E548" s="39">
        <v>2807.77</v>
      </c>
      <c r="F548" s="39">
        <v>2792.14</v>
      </c>
      <c r="G548" s="39">
        <v>2755.22</v>
      </c>
      <c r="H548" s="39">
        <v>2815.34</v>
      </c>
      <c r="I548" s="39">
        <v>2755.14</v>
      </c>
      <c r="J548" s="39">
        <v>930</v>
      </c>
      <c r="K548" s="39">
        <v>1129</v>
      </c>
      <c r="L548" s="39">
        <v>2754.48</v>
      </c>
      <c r="M548" s="39">
        <v>2741.71</v>
      </c>
      <c r="N548" s="39">
        <v>2768.02</v>
      </c>
      <c r="O548" s="39">
        <v>2770.51</v>
      </c>
      <c r="P548" s="39">
        <v>2726.9</v>
      </c>
      <c r="Q548" s="39">
        <v>1448</v>
      </c>
      <c r="R548" s="39">
        <v>1318</v>
      </c>
      <c r="S548" s="70">
        <f t="shared" si="407"/>
        <v>2838.0638888888889</v>
      </c>
      <c r="T548" s="70" t="str">
        <f t="shared" si="419"/>
        <v>熊</v>
      </c>
      <c r="U548" s="70">
        <f t="shared" si="420"/>
        <v>2815.34</v>
      </c>
      <c r="V548" s="70">
        <f t="shared" si="421"/>
        <v>2726.9</v>
      </c>
      <c r="W548" s="40">
        <f t="shared" si="422"/>
        <v>3.1917602968305162E-2</v>
      </c>
      <c r="X548" s="70">
        <f t="shared" si="423"/>
        <v>930</v>
      </c>
      <c r="Y548" s="70">
        <f t="shared" si="424"/>
        <v>1318</v>
      </c>
      <c r="Z548" s="71">
        <f t="shared" si="425"/>
        <v>3.1413612565445045E-2</v>
      </c>
      <c r="AA548" s="71">
        <f t="shared" si="426"/>
        <v>-3.2589432500015497E-3</v>
      </c>
      <c r="AB548" s="71">
        <f t="shared" si="427"/>
        <v>-1.6950772662837572E-2</v>
      </c>
      <c r="AC548" s="71">
        <f t="shared" si="428"/>
        <v>1.4966830305467548E-2</v>
      </c>
      <c r="AD548" s="71">
        <f t="shared" si="429"/>
        <v>0</v>
      </c>
      <c r="AE548" s="71">
        <f t="shared" si="430"/>
        <v>-3.1917602968305085E-2</v>
      </c>
      <c r="AF548" s="71">
        <f t="shared" si="431"/>
        <v>-1.6950772662837572E-2</v>
      </c>
      <c r="AG548" s="71">
        <f t="shared" si="432"/>
        <v>-2.0209715912839189E-2</v>
      </c>
      <c r="AH548" s="71">
        <f t="shared" si="433"/>
        <v>-3.330181754564618E-3</v>
      </c>
      <c r="AI548" s="71">
        <f t="shared" si="434"/>
        <v>-2.6924618487391304E-3</v>
      </c>
      <c r="AJ548" s="71">
        <f t="shared" si="435"/>
        <v>-8.2747089162133695E-3</v>
      </c>
      <c r="AK548" s="71">
        <f t="shared" si="436"/>
        <v>-2.158574159959389E-2</v>
      </c>
      <c r="AL548" s="71">
        <f t="shared" si="437"/>
        <v>2.1614777815015477E-2</v>
      </c>
      <c r="AM548" s="71">
        <f t="shared" si="438"/>
        <v>1.586598591815163E-2</v>
      </c>
      <c r="AN548" s="71">
        <f t="shared" si="439"/>
        <v>-2.6861716770396852E-4</v>
      </c>
      <c r="AO548" s="40">
        <f t="shared" si="440"/>
        <v>1</v>
      </c>
      <c r="AP548" s="40">
        <f t="shared" si="441"/>
        <v>1.1526578073089704</v>
      </c>
      <c r="AQ548" s="71">
        <f t="shared" si="442"/>
        <v>-4.6468637288401352E-3</v>
      </c>
      <c r="AR548" s="71">
        <f t="shared" si="456"/>
        <v>4.9035861044601659E-3</v>
      </c>
      <c r="AS548" s="71">
        <f t="shared" si="459"/>
        <v>-1.6950772662837572E-2</v>
      </c>
      <c r="AT548" s="28">
        <f t="shared" si="460"/>
        <v>1.3289036544838352E-3</v>
      </c>
      <c r="AU548" s="28">
        <f t="shared" si="461"/>
        <v>0.94290300389818327</v>
      </c>
      <c r="AV548" s="40">
        <f t="shared" si="462"/>
        <v>0.46494798733604553</v>
      </c>
      <c r="AW548" s="71">
        <f t="shared" si="463"/>
        <v>-1.6950772662837572E-2</v>
      </c>
      <c r="AX548" s="28">
        <f t="shared" si="464"/>
        <v>0.15309814563545857</v>
      </c>
      <c r="AY548" s="71">
        <f t="shared" si="465"/>
        <v>2.9036215421637283E-5</v>
      </c>
      <c r="AZ548" s="71">
        <f t="shared" si="466"/>
        <v>1.4966830305467548E-2</v>
      </c>
      <c r="BA548" s="71">
        <f t="shared" si="443"/>
        <v>4.7807676546969486E-3</v>
      </c>
      <c r="BB548" s="71">
        <f t="shared" si="467"/>
        <v>-1.4910255862157509E-2</v>
      </c>
      <c r="BC548" s="71">
        <f t="shared" si="458"/>
        <v>-2.0319463290128934E-2</v>
      </c>
      <c r="BD548" s="39">
        <f t="shared" si="457"/>
        <v>1</v>
      </c>
    </row>
    <row r="549" spans="1:56">
      <c r="A549" s="68">
        <v>43315</v>
      </c>
      <c r="B549" s="41">
        <f t="shared" si="455"/>
        <v>5</v>
      </c>
      <c r="C549" s="39">
        <v>2763.4</v>
      </c>
      <c r="D549" s="39">
        <v>2760.65</v>
      </c>
      <c r="E549" s="39">
        <v>2766.95</v>
      </c>
      <c r="F549" s="39">
        <v>2759.57</v>
      </c>
      <c r="G549" s="39">
        <v>2770.14</v>
      </c>
      <c r="H549" s="39">
        <v>2777.38</v>
      </c>
      <c r="I549" s="39">
        <v>2747.39</v>
      </c>
      <c r="J549" s="39">
        <v>953</v>
      </c>
      <c r="K549" s="39">
        <v>1040</v>
      </c>
      <c r="L549" s="39">
        <v>2770.4</v>
      </c>
      <c r="M549" s="39">
        <v>2766.78</v>
      </c>
      <c r="N549" s="39">
        <v>2740.44</v>
      </c>
      <c r="O549" s="39">
        <v>2772.41</v>
      </c>
      <c r="P549" s="39">
        <v>2740.44</v>
      </c>
      <c r="Q549" s="39">
        <v>1320</v>
      </c>
      <c r="R549" s="39">
        <v>1459</v>
      </c>
      <c r="S549" s="70">
        <f t="shared" si="407"/>
        <v>2835.4477777777774</v>
      </c>
      <c r="T549" s="70" t="str">
        <f t="shared" si="419"/>
        <v>熊</v>
      </c>
      <c r="U549" s="70">
        <f t="shared" si="420"/>
        <v>2777.38</v>
      </c>
      <c r="V549" s="70">
        <f t="shared" si="421"/>
        <v>2740.44</v>
      </c>
      <c r="W549" s="40">
        <f t="shared" si="422"/>
        <v>1.3389545828518678E-2</v>
      </c>
      <c r="X549" s="70">
        <f t="shared" si="423"/>
        <v>953</v>
      </c>
      <c r="Y549" s="70">
        <f t="shared" si="424"/>
        <v>1459</v>
      </c>
      <c r="Z549" s="71">
        <f t="shared" si="425"/>
        <v>1.3367590649200281E-2</v>
      </c>
      <c r="AA549" s="71">
        <f t="shared" si="426"/>
        <v>-1.6704575224137236E-3</v>
      </c>
      <c r="AB549" s="71">
        <f t="shared" si="427"/>
        <v>-1.3389545828518782E-2</v>
      </c>
      <c r="AC549" s="71">
        <f t="shared" si="428"/>
        <v>0</v>
      </c>
      <c r="AD549" s="71">
        <f t="shared" si="429"/>
        <v>5.0462316374502592E-3</v>
      </c>
      <c r="AE549" s="71">
        <f t="shared" si="430"/>
        <v>-8.3433141910684294E-3</v>
      </c>
      <c r="AF549" s="71">
        <f t="shared" si="431"/>
        <v>-8.3433141910684294E-3</v>
      </c>
      <c r="AG549" s="71">
        <f t="shared" si="432"/>
        <v>-1.0013771713482054E-2</v>
      </c>
      <c r="AH549" s="71">
        <f t="shared" si="433"/>
        <v>-9.9564639247498154E-4</v>
      </c>
      <c r="AI549" s="71">
        <f t="shared" si="434"/>
        <v>1.2838248890554491E-3</v>
      </c>
      <c r="AJ549" s="71">
        <f t="shared" si="435"/>
        <v>-1.3869351504518688E-3</v>
      </c>
      <c r="AK549" s="71">
        <f t="shared" si="436"/>
        <v>2.436054797881121E-3</v>
      </c>
      <c r="AL549" s="71">
        <f t="shared" si="437"/>
        <v>1.0856667180445284E-2</v>
      </c>
      <c r="AM549" s="71">
        <f t="shared" si="438"/>
        <v>1.1598486588943049E-2</v>
      </c>
      <c r="AN549" s="71">
        <f t="shared" si="439"/>
        <v>9.3853667761963858E-5</v>
      </c>
      <c r="AO549" s="40">
        <f t="shared" si="440"/>
        <v>0.53384461487162693</v>
      </c>
      <c r="AP549" s="40">
        <f t="shared" si="441"/>
        <v>0.68789596532177211</v>
      </c>
      <c r="AQ549" s="71">
        <f t="shared" si="442"/>
        <v>-1.3075249552066809E-3</v>
      </c>
      <c r="AR549" s="71">
        <f t="shared" si="456"/>
        <v>-1.0873222656711498E-2</v>
      </c>
      <c r="AS549" s="71">
        <f t="shared" si="459"/>
        <v>-8.3433141910684294E-3</v>
      </c>
      <c r="AT549" s="28">
        <f t="shared" si="460"/>
        <v>0.75858619539846017</v>
      </c>
      <c r="AU549" s="28">
        <f t="shared" si="461"/>
        <v>0</v>
      </c>
      <c r="AV549" s="40">
        <f t="shared" si="462"/>
        <v>0</v>
      </c>
      <c r="AW549" s="71">
        <f t="shared" si="463"/>
        <v>-8.3433141910684294E-3</v>
      </c>
      <c r="AX549" s="28">
        <f t="shared" si="464"/>
        <v>-0.81104493773687036</v>
      </c>
      <c r="AY549" s="71">
        <f t="shared" si="465"/>
        <v>8.2464903408761281E-3</v>
      </c>
      <c r="AZ549" s="71">
        <f t="shared" si="466"/>
        <v>0</v>
      </c>
      <c r="BA549" s="71">
        <f t="shared" si="443"/>
        <v>0.46494798733604553</v>
      </c>
      <c r="BB549" s="71">
        <f t="shared" si="467"/>
        <v>4.9035861044601659E-3</v>
      </c>
      <c r="BC549" s="71">
        <f t="shared" si="458"/>
        <v>-1.6950772662837572E-2</v>
      </c>
      <c r="BD549" s="39">
        <f t="shared" si="457"/>
        <v>0</v>
      </c>
    </row>
    <row r="550" spans="1:56">
      <c r="A550" s="68">
        <v>43318</v>
      </c>
      <c r="B550" s="41">
        <f t="shared" si="455"/>
        <v>1</v>
      </c>
      <c r="C550" s="39">
        <v>2736.53</v>
      </c>
      <c r="D550" s="39">
        <v>2736.34</v>
      </c>
      <c r="E550" s="39">
        <v>2720.85</v>
      </c>
      <c r="F550" s="39">
        <v>2726.76</v>
      </c>
      <c r="G550" s="39">
        <v>2719.38</v>
      </c>
      <c r="H550" s="39">
        <v>2760.29</v>
      </c>
      <c r="I550" s="39">
        <v>2715.14</v>
      </c>
      <c r="J550" s="39">
        <v>1004</v>
      </c>
      <c r="K550" s="39">
        <v>939</v>
      </c>
      <c r="L550" s="39">
        <v>2719.33</v>
      </c>
      <c r="M550" s="39">
        <v>2711.3</v>
      </c>
      <c r="N550" s="39">
        <v>2705.16</v>
      </c>
      <c r="O550" s="39">
        <v>2727.52</v>
      </c>
      <c r="P550" s="39">
        <v>2692.54</v>
      </c>
      <c r="Q550" s="39">
        <v>1331</v>
      </c>
      <c r="R550" s="39">
        <v>1435</v>
      </c>
      <c r="S550" s="70">
        <f t="shared" si="407"/>
        <v>2830.6038888888893</v>
      </c>
      <c r="T550" s="70" t="str">
        <f t="shared" si="419"/>
        <v>熊</v>
      </c>
      <c r="U550" s="70">
        <f t="shared" si="420"/>
        <v>2760.29</v>
      </c>
      <c r="V550" s="70">
        <f t="shared" si="421"/>
        <v>2692.54</v>
      </c>
      <c r="W550" s="40">
        <f t="shared" si="422"/>
        <v>2.4850760653337477E-2</v>
      </c>
      <c r="X550" s="70">
        <f t="shared" si="423"/>
        <v>1004</v>
      </c>
      <c r="Y550" s="70">
        <f t="shared" si="424"/>
        <v>1435</v>
      </c>
      <c r="Z550" s="71">
        <f t="shared" si="425"/>
        <v>2.4757631014459918E-2</v>
      </c>
      <c r="AA550" s="71">
        <f t="shared" si="426"/>
        <v>-1.4277969987950133E-3</v>
      </c>
      <c r="AB550" s="71">
        <f t="shared" si="427"/>
        <v>-2.0174686401197468E-2</v>
      </c>
      <c r="AC550" s="71">
        <f t="shared" si="428"/>
        <v>4.6760742521400316E-3</v>
      </c>
      <c r="AD550" s="71">
        <f t="shared" si="429"/>
        <v>8.6450522225333219E-3</v>
      </c>
      <c r="AE550" s="71">
        <f t="shared" si="430"/>
        <v>-1.6205708430804232E-2</v>
      </c>
      <c r="AF550" s="71">
        <f t="shared" si="431"/>
        <v>-1.1529634178664143E-2</v>
      </c>
      <c r="AG550" s="71">
        <f t="shared" si="432"/>
        <v>-1.2957431177459089E-2</v>
      </c>
      <c r="AH550" s="71">
        <f t="shared" si="433"/>
        <v>-6.9433405169981412E-5</v>
      </c>
      <c r="AI550" s="71">
        <f t="shared" si="434"/>
        <v>-5.7463629606176823E-3</v>
      </c>
      <c r="AJ550" s="71">
        <f t="shared" si="435"/>
        <v>-3.5766032609990052E-3</v>
      </c>
      <c r="AK550" s="71">
        <f t="shared" si="436"/>
        <v>-6.286781301671757E-3</v>
      </c>
      <c r="AL550" s="71">
        <f t="shared" si="437"/>
        <v>1.6492229239119513E-2</v>
      </c>
      <c r="AM550" s="71">
        <f t="shared" si="438"/>
        <v>1.2907785400713271E-2</v>
      </c>
      <c r="AN550" s="71">
        <f t="shared" si="439"/>
        <v>-1.838671302623835E-5</v>
      </c>
      <c r="AO550" s="40">
        <f t="shared" si="440"/>
        <v>0.47375415282392658</v>
      </c>
      <c r="AP550" s="40">
        <f t="shared" si="441"/>
        <v>0.56035437430786561</v>
      </c>
      <c r="AQ550" s="71">
        <f t="shared" si="442"/>
        <v>-2.9573017687765015E-3</v>
      </c>
      <c r="AR550" s="71">
        <f t="shared" ref="AR550:AR568" si="468">LN(N550/L550)</f>
        <v>-5.224466163966145E-3</v>
      </c>
      <c r="AS550" s="71">
        <f t="shared" si="459"/>
        <v>-1.1529634178664143E-2</v>
      </c>
      <c r="AT550" s="28">
        <f t="shared" si="460"/>
        <v>9.3909191583615242E-2</v>
      </c>
      <c r="AU550" s="28">
        <f t="shared" si="461"/>
        <v>0.36077758719267822</v>
      </c>
      <c r="AV550" s="40">
        <f t="shared" si="462"/>
        <v>0.18627306273062569</v>
      </c>
      <c r="AW550" s="71">
        <f t="shared" si="463"/>
        <v>-1.1529634178664143E-2</v>
      </c>
      <c r="AX550" s="28">
        <f t="shared" si="464"/>
        <v>-0.2091512915129162</v>
      </c>
      <c r="AY550" s="71">
        <f t="shared" si="465"/>
        <v>1.5603957149145113E-3</v>
      </c>
      <c r="AZ550" s="71">
        <f t="shared" si="466"/>
        <v>4.6760742521400316E-3</v>
      </c>
      <c r="BA550" s="71">
        <f t="shared" si="443"/>
        <v>0</v>
      </c>
      <c r="BB550" s="71">
        <f t="shared" si="467"/>
        <v>-1.0873222656711498E-2</v>
      </c>
      <c r="BC550" s="71">
        <f t="shared" si="458"/>
        <v>-8.3433141910684294E-3</v>
      </c>
      <c r="BD550" s="39">
        <f t="shared" si="457"/>
        <v>1</v>
      </c>
    </row>
    <row r="551" spans="1:56">
      <c r="A551" s="68">
        <v>43319</v>
      </c>
      <c r="B551" s="41">
        <f t="shared" si="455"/>
        <v>2</v>
      </c>
      <c r="C551" s="39">
        <v>2711.74</v>
      </c>
      <c r="D551" s="39">
        <v>2722.18</v>
      </c>
      <c r="E551" s="39">
        <v>2730.64</v>
      </c>
      <c r="F551" s="39">
        <v>2730.87</v>
      </c>
      <c r="G551" s="39">
        <v>2743.71</v>
      </c>
      <c r="H551" s="39">
        <v>2744.12</v>
      </c>
      <c r="I551" s="39">
        <v>2696.04</v>
      </c>
      <c r="J551" s="39">
        <v>1129</v>
      </c>
      <c r="K551" s="39">
        <v>1024</v>
      </c>
      <c r="L551" s="39">
        <v>2743.82</v>
      </c>
      <c r="M551" s="39">
        <v>2746.83</v>
      </c>
      <c r="N551" s="39">
        <v>2779.37</v>
      </c>
      <c r="O551" s="39">
        <v>2779.37</v>
      </c>
      <c r="P551" s="39">
        <v>2739.46</v>
      </c>
      <c r="Q551" s="39">
        <v>1459</v>
      </c>
      <c r="R551" s="39">
        <v>1321</v>
      </c>
      <c r="S551" s="70">
        <f t="shared" si="407"/>
        <v>2826.5700000000006</v>
      </c>
      <c r="T551" s="70" t="str">
        <f t="shared" si="419"/>
        <v>熊</v>
      </c>
      <c r="U551" s="70">
        <f t="shared" si="420"/>
        <v>2779.37</v>
      </c>
      <c r="V551" s="70">
        <f t="shared" si="421"/>
        <v>2696.04</v>
      </c>
      <c r="W551" s="40">
        <f t="shared" si="422"/>
        <v>3.0440253580362248E-2</v>
      </c>
      <c r="X551" s="70">
        <f t="shared" si="423"/>
        <v>1459</v>
      </c>
      <c r="Y551" s="70">
        <f t="shared" si="424"/>
        <v>1024</v>
      </c>
      <c r="Z551" s="71">
        <f t="shared" si="425"/>
        <v>3.072934720880318E-2</v>
      </c>
      <c r="AA551" s="71">
        <f t="shared" si="426"/>
        <v>2.4294350039128386E-3</v>
      </c>
      <c r="AB551" s="71">
        <f t="shared" si="427"/>
        <v>0</v>
      </c>
      <c r="AC551" s="71">
        <f t="shared" si="428"/>
        <v>3.0440253580362248E-2</v>
      </c>
      <c r="AD551" s="71">
        <f t="shared" si="429"/>
        <v>2.4633788039793412E-2</v>
      </c>
      <c r="AE551" s="71">
        <f t="shared" si="430"/>
        <v>-5.8064655405687957E-3</v>
      </c>
      <c r="AF551" s="71">
        <f t="shared" si="431"/>
        <v>2.4633788039793412E-2</v>
      </c>
      <c r="AG551" s="71">
        <f t="shared" si="432"/>
        <v>2.7063223043706321E-2</v>
      </c>
      <c r="AH551" s="71">
        <f t="shared" si="433"/>
        <v>3.842534614278395E-3</v>
      </c>
      <c r="AI551" s="71">
        <f t="shared" si="434"/>
        <v>6.9455186805407777E-3</v>
      </c>
      <c r="AJ551" s="71">
        <f t="shared" si="435"/>
        <v>7.0297444716263717E-3</v>
      </c>
      <c r="AK551" s="71">
        <f t="shared" si="436"/>
        <v>1.1720523871559174E-2</v>
      </c>
      <c r="AL551" s="71">
        <f t="shared" si="437"/>
        <v>1.7676410950609431E-2</v>
      </c>
      <c r="AM551" s="71">
        <f t="shared" si="438"/>
        <v>1.4463462630475616E-2</v>
      </c>
      <c r="AN551" s="71">
        <f t="shared" si="439"/>
        <v>4.0090897002804151E-5</v>
      </c>
      <c r="AO551" s="40">
        <f t="shared" si="440"/>
        <v>0.32653910149750087</v>
      </c>
      <c r="AP551" s="40">
        <f t="shared" si="441"/>
        <v>0.18968386023294312</v>
      </c>
      <c r="AQ551" s="71">
        <f t="shared" si="442"/>
        <v>1.0964094602750976E-3</v>
      </c>
      <c r="AR551" s="71">
        <f t="shared" si="468"/>
        <v>1.2873173271231678E-2</v>
      </c>
      <c r="AS551" s="71">
        <f t="shared" si="459"/>
        <v>2.4633788039793412E-2</v>
      </c>
      <c r="AT551" s="28">
        <f t="shared" si="460"/>
        <v>0.99147254575707455</v>
      </c>
      <c r="AU551" s="28">
        <f t="shared" si="461"/>
        <v>1</v>
      </c>
      <c r="AV551" s="40">
        <f t="shared" si="462"/>
        <v>1</v>
      </c>
      <c r="AW551" s="71">
        <f t="shared" si="463"/>
        <v>2.4633788039793412E-2</v>
      </c>
      <c r="AX551" s="28">
        <f t="shared" si="464"/>
        <v>0.42661706468258442</v>
      </c>
      <c r="AY551" s="71">
        <f t="shared" si="465"/>
        <v>1.7526989412127811E-2</v>
      </c>
      <c r="AZ551" s="71">
        <f t="shared" si="466"/>
        <v>1.4463462630475616E-2</v>
      </c>
      <c r="BA551" s="71">
        <f t="shared" si="443"/>
        <v>0.18627306273062569</v>
      </c>
      <c r="BB551" s="71">
        <f t="shared" si="467"/>
        <v>-5.224466163966145E-3</v>
      </c>
      <c r="BC551" s="71">
        <f t="shared" si="458"/>
        <v>-1.1529634178664143E-2</v>
      </c>
      <c r="BD551" s="39">
        <f t="shared" si="457"/>
        <v>1</v>
      </c>
    </row>
    <row r="552" spans="1:56">
      <c r="A552" s="68">
        <v>43320</v>
      </c>
      <c r="B552" s="41">
        <f t="shared" si="455"/>
        <v>3</v>
      </c>
      <c r="C552" s="39">
        <v>2771.13</v>
      </c>
      <c r="D552" s="39">
        <v>2768.57</v>
      </c>
      <c r="E552" s="39">
        <v>2768.61</v>
      </c>
      <c r="F552" s="39">
        <v>2773.01</v>
      </c>
      <c r="G552" s="39">
        <v>2770.49</v>
      </c>
      <c r="H552" s="39">
        <v>2779.91</v>
      </c>
      <c r="I552" s="39">
        <v>2759.93</v>
      </c>
      <c r="J552" s="39">
        <v>949</v>
      </c>
      <c r="K552" s="39">
        <v>1113</v>
      </c>
      <c r="L552" s="39">
        <v>2770.81</v>
      </c>
      <c r="M552" s="39">
        <v>2772.96</v>
      </c>
      <c r="N552" s="39">
        <v>2744.07</v>
      </c>
      <c r="O552" s="39">
        <v>2773.66</v>
      </c>
      <c r="P552" s="39">
        <v>2741.14</v>
      </c>
      <c r="Q552" s="39">
        <v>1312</v>
      </c>
      <c r="R552" s="39">
        <v>1451</v>
      </c>
      <c r="S552" s="70">
        <f t="shared" si="407"/>
        <v>2823.3316666666669</v>
      </c>
      <c r="T552" s="70" t="str">
        <f t="shared" si="419"/>
        <v>熊</v>
      </c>
      <c r="U552" s="70">
        <f t="shared" si="420"/>
        <v>2779.91</v>
      </c>
      <c r="V552" s="70">
        <f t="shared" si="421"/>
        <v>2741.14</v>
      </c>
      <c r="W552" s="40">
        <f t="shared" si="422"/>
        <v>1.4044660811928256E-2</v>
      </c>
      <c r="X552" s="70">
        <f t="shared" si="423"/>
        <v>949</v>
      </c>
      <c r="Y552" s="70">
        <f t="shared" si="424"/>
        <v>1451</v>
      </c>
      <c r="Z552" s="71">
        <f t="shared" si="425"/>
        <v>1.3990682501362253E-2</v>
      </c>
      <c r="AA552" s="71">
        <f t="shared" si="426"/>
        <v>-2.9691040639089018E-3</v>
      </c>
      <c r="AB552" s="71">
        <f t="shared" si="427"/>
        <v>-1.2976333335433006E-2</v>
      </c>
      <c r="AC552" s="71">
        <f t="shared" si="428"/>
        <v>1.0683274764953956E-3</v>
      </c>
      <c r="AD552" s="71">
        <f t="shared" si="429"/>
        <v>3.1633738260717663E-3</v>
      </c>
      <c r="AE552" s="71">
        <f t="shared" si="430"/>
        <v>-1.0881286985856518E-2</v>
      </c>
      <c r="AF552" s="71">
        <f t="shared" si="431"/>
        <v>-9.812959509361209E-3</v>
      </c>
      <c r="AG552" s="71">
        <f t="shared" si="432"/>
        <v>-1.2782063573270157E-2</v>
      </c>
      <c r="AH552" s="71">
        <f t="shared" si="433"/>
        <v>-9.2423784040019654E-4</v>
      </c>
      <c r="AI552" s="71">
        <f t="shared" si="434"/>
        <v>-9.0979005289803258E-4</v>
      </c>
      <c r="AJ552" s="71">
        <f t="shared" si="435"/>
        <v>6.7819357810536816E-4</v>
      </c>
      <c r="AK552" s="71">
        <f t="shared" si="436"/>
        <v>-2.3097938972563151E-4</v>
      </c>
      <c r="AL552" s="71">
        <f t="shared" si="437"/>
        <v>7.2132359891848062E-3</v>
      </c>
      <c r="AM552" s="71">
        <f t="shared" si="438"/>
        <v>1.1793855424184412E-2</v>
      </c>
      <c r="AN552" s="71">
        <f t="shared" si="439"/>
        <v>1.1549636379759275E-4</v>
      </c>
      <c r="AO552" s="40">
        <f t="shared" si="440"/>
        <v>0.56056056056057368</v>
      </c>
      <c r="AP552" s="40">
        <f t="shared" si="441"/>
        <v>0.9729729729729748</v>
      </c>
      <c r="AQ552" s="71">
        <f t="shared" si="442"/>
        <v>7.7564549315408239E-4</v>
      </c>
      <c r="AR552" s="71">
        <f t="shared" si="468"/>
        <v>-9.6974764834332015E-3</v>
      </c>
      <c r="AS552" s="71">
        <f t="shared" si="459"/>
        <v>-9.812959509361209E-3</v>
      </c>
      <c r="AT552" s="28">
        <f t="shared" si="460"/>
        <v>0.52852852852852528</v>
      </c>
      <c r="AU552" s="28">
        <f t="shared" si="461"/>
        <v>9.0098400984018834E-2</v>
      </c>
      <c r="AV552" s="40">
        <f t="shared" si="462"/>
        <v>7.5573897343314225E-2</v>
      </c>
      <c r="AW552" s="71">
        <f t="shared" si="463"/>
        <v>-9.812959509361209E-3</v>
      </c>
      <c r="AX552" s="28">
        <f t="shared" si="464"/>
        <v>-0.68970853752901196</v>
      </c>
      <c r="AY552" s="71">
        <f t="shared" si="465"/>
        <v>3.818882773387496E-3</v>
      </c>
      <c r="AZ552" s="71">
        <f t="shared" si="466"/>
        <v>1.0683274764953956E-3</v>
      </c>
      <c r="BA552" s="71">
        <f t="shared" si="443"/>
        <v>1</v>
      </c>
      <c r="BB552" s="71">
        <f t="shared" si="467"/>
        <v>1.2873173271231678E-2</v>
      </c>
      <c r="BC552" s="71">
        <f t="shared" si="458"/>
        <v>2.4633788039793412E-2</v>
      </c>
      <c r="BD552" s="39">
        <f t="shared" si="457"/>
        <v>0</v>
      </c>
    </row>
    <row r="553" spans="1:56">
      <c r="A553" s="68">
        <v>43321</v>
      </c>
      <c r="B553" s="41">
        <f t="shared" si="455"/>
        <v>4</v>
      </c>
      <c r="C553" s="39">
        <v>2729.58</v>
      </c>
      <c r="D553" s="39">
        <v>2731.73</v>
      </c>
      <c r="E553" s="39">
        <v>2740.87</v>
      </c>
      <c r="F553" s="39">
        <v>2742.03</v>
      </c>
      <c r="G553" s="39">
        <v>2793.04</v>
      </c>
      <c r="H553" s="39">
        <v>2794.97</v>
      </c>
      <c r="I553" s="39">
        <v>2726.57</v>
      </c>
      <c r="J553" s="39">
        <v>1050</v>
      </c>
      <c r="K553" s="39">
        <v>931</v>
      </c>
      <c r="L553" s="39">
        <v>2793.16</v>
      </c>
      <c r="M553" s="39">
        <v>2794.25</v>
      </c>
      <c r="N553" s="39">
        <v>2794.38</v>
      </c>
      <c r="O553" s="39">
        <v>2801.43</v>
      </c>
      <c r="P553" s="39">
        <v>2789.51</v>
      </c>
      <c r="Q553" s="39">
        <v>1356</v>
      </c>
      <c r="R553" s="39">
        <v>1337</v>
      </c>
      <c r="S553" s="70">
        <f t="shared" si="407"/>
        <v>2818.4922222222222</v>
      </c>
      <c r="T553" s="70" t="str">
        <f t="shared" si="419"/>
        <v>熊</v>
      </c>
      <c r="U553" s="70">
        <f t="shared" si="420"/>
        <v>2801.43</v>
      </c>
      <c r="V553" s="70">
        <f t="shared" si="421"/>
        <v>2726.57</v>
      </c>
      <c r="W553" s="40">
        <f t="shared" si="422"/>
        <v>2.7085592101358372E-2</v>
      </c>
      <c r="X553" s="70">
        <f t="shared" si="423"/>
        <v>1356</v>
      </c>
      <c r="Y553" s="70">
        <f t="shared" si="424"/>
        <v>931</v>
      </c>
      <c r="Z553" s="71">
        <f t="shared" si="425"/>
        <v>2.7425464723510456E-2</v>
      </c>
      <c r="AA553" s="71">
        <f t="shared" si="426"/>
        <v>-5.2944685348520638E-3</v>
      </c>
      <c r="AB553" s="71">
        <f t="shared" si="427"/>
        <v>-2.5197437833310234E-3</v>
      </c>
      <c r="AC553" s="71">
        <f t="shared" si="428"/>
        <v>2.4565848318027442E-2</v>
      </c>
      <c r="AD553" s="71">
        <f t="shared" si="429"/>
        <v>2.5982249889228964E-2</v>
      </c>
      <c r="AE553" s="71">
        <f t="shared" si="430"/>
        <v>-1.1033422121295368E-3</v>
      </c>
      <c r="AF553" s="71">
        <f t="shared" si="431"/>
        <v>2.3462506105898014E-2</v>
      </c>
      <c r="AG553" s="71">
        <f t="shared" si="432"/>
        <v>1.8168037571045983E-2</v>
      </c>
      <c r="AH553" s="71">
        <f t="shared" si="433"/>
        <v>7.8735692025211465E-4</v>
      </c>
      <c r="AI553" s="71">
        <f t="shared" si="434"/>
        <v>4.1276370424142951E-3</v>
      </c>
      <c r="AJ553" s="71">
        <f t="shared" si="435"/>
        <v>4.5507707918197998E-3</v>
      </c>
      <c r="AK553" s="71">
        <f t="shared" si="436"/>
        <v>2.2982857171079805E-2</v>
      </c>
      <c r="AL553" s="71">
        <f t="shared" si="437"/>
        <v>2.4776964101505445E-2</v>
      </c>
      <c r="AM553" s="71">
        <f t="shared" si="438"/>
        <v>4.2640479278563837E-3</v>
      </c>
      <c r="AN553" s="71">
        <f t="shared" si="439"/>
        <v>4.2963016010292567E-5</v>
      </c>
      <c r="AO553" s="40">
        <f t="shared" si="440"/>
        <v>4.4005847953213148E-2</v>
      </c>
      <c r="AP553" s="40">
        <f t="shared" si="441"/>
        <v>0.25584795321637566</v>
      </c>
      <c r="AQ553" s="71">
        <f t="shared" si="442"/>
        <v>3.9016288900500052E-4</v>
      </c>
      <c r="AR553" s="71">
        <f t="shared" si="468"/>
        <v>4.3668591880784586E-4</v>
      </c>
      <c r="AS553" s="71">
        <f t="shared" si="459"/>
        <v>2.3462506105898014E-2</v>
      </c>
      <c r="AT553" s="28">
        <f t="shared" si="460"/>
        <v>0.97178362573099641</v>
      </c>
      <c r="AU553" s="28">
        <f t="shared" si="461"/>
        <v>0.40855704697986972</v>
      </c>
      <c r="AV553" s="40">
        <f t="shared" si="462"/>
        <v>0.90582420518301154</v>
      </c>
      <c r="AW553" s="71">
        <f t="shared" si="463"/>
        <v>2.3462506105898014E-2</v>
      </c>
      <c r="AX553" s="28">
        <f t="shared" si="464"/>
        <v>1.6297087897411969E-2</v>
      </c>
      <c r="AY553" s="71">
        <f t="shared" si="465"/>
        <v>2.4086199383209356E-2</v>
      </c>
      <c r="AZ553" s="71">
        <f t="shared" si="466"/>
        <v>1.7443041445253987E-3</v>
      </c>
      <c r="BA553" s="71">
        <f t="shared" si="443"/>
        <v>7.5573897343314225E-2</v>
      </c>
      <c r="BB553" s="71">
        <f t="shared" si="467"/>
        <v>-9.6974764834332015E-3</v>
      </c>
      <c r="BC553" s="71">
        <f t="shared" si="458"/>
        <v>-9.812959509361209E-3</v>
      </c>
      <c r="BD553" s="39">
        <f t="shared" si="457"/>
        <v>1</v>
      </c>
    </row>
    <row r="554" spans="1:56">
      <c r="A554" s="68">
        <v>43322</v>
      </c>
      <c r="B554" s="41">
        <f t="shared" si="455"/>
        <v>5</v>
      </c>
      <c r="C554" s="39">
        <v>2791.4</v>
      </c>
      <c r="D554" s="39">
        <v>2792.58</v>
      </c>
      <c r="E554" s="39">
        <v>2797.98</v>
      </c>
      <c r="F554" s="39">
        <v>2800.89</v>
      </c>
      <c r="G554" s="39">
        <v>2790.53</v>
      </c>
      <c r="H554" s="39">
        <v>2805.99</v>
      </c>
      <c r="I554" s="39">
        <v>2788.26</v>
      </c>
      <c r="J554" s="39">
        <v>955</v>
      </c>
      <c r="K554" s="39">
        <v>1113</v>
      </c>
      <c r="L554" s="39">
        <v>2789.94</v>
      </c>
      <c r="M554" s="39">
        <v>2784.51</v>
      </c>
      <c r="N554" s="39">
        <v>2795.31</v>
      </c>
      <c r="O554" s="39">
        <v>2796.96</v>
      </c>
      <c r="P554" s="39">
        <v>2777.81</v>
      </c>
      <c r="Q554" s="39">
        <v>1447</v>
      </c>
      <c r="R554" s="39">
        <v>1337</v>
      </c>
      <c r="S554" s="70">
        <f t="shared" si="407"/>
        <v>2817.4</v>
      </c>
      <c r="T554" s="70" t="str">
        <f t="shared" si="419"/>
        <v>熊</v>
      </c>
      <c r="U554" s="70">
        <f t="shared" si="420"/>
        <v>2805.99</v>
      </c>
      <c r="V554" s="70">
        <f t="shared" si="421"/>
        <v>2777.81</v>
      </c>
      <c r="W554" s="40">
        <f t="shared" si="422"/>
        <v>1.0093570417342448E-2</v>
      </c>
      <c r="X554" s="70">
        <f t="shared" si="423"/>
        <v>955</v>
      </c>
      <c r="Y554" s="70">
        <f t="shared" si="424"/>
        <v>1337</v>
      </c>
      <c r="Z554" s="71">
        <f t="shared" si="425"/>
        <v>1.0095292684674299E-2</v>
      </c>
      <c r="AA554" s="71">
        <f t="shared" si="426"/>
        <v>-1.0669952209797773E-3</v>
      </c>
      <c r="AB554" s="71">
        <f t="shared" si="427"/>
        <v>-3.8134050818304805E-3</v>
      </c>
      <c r="AC554" s="71">
        <f t="shared" si="428"/>
        <v>6.2801653355118404E-3</v>
      </c>
      <c r="AD554" s="71">
        <f t="shared" si="429"/>
        <v>5.2131557896373335E-3</v>
      </c>
      <c r="AE554" s="71">
        <f t="shared" si="430"/>
        <v>-4.8804146277050958E-3</v>
      </c>
      <c r="AF554" s="71">
        <f t="shared" si="431"/>
        <v>1.3997507078068732E-3</v>
      </c>
      <c r="AG554" s="71">
        <f t="shared" si="432"/>
        <v>3.3275548682708375E-4</v>
      </c>
      <c r="AH554" s="71">
        <f t="shared" si="433"/>
        <v>4.2263762318788933E-4</v>
      </c>
      <c r="AI554" s="71">
        <f t="shared" si="434"/>
        <v>2.3544661625051208E-3</v>
      </c>
      <c r="AJ554" s="71">
        <f t="shared" si="435"/>
        <v>3.3939617257288698E-3</v>
      </c>
      <c r="AK554" s="71">
        <f t="shared" si="436"/>
        <v>-3.1172014233233909E-4</v>
      </c>
      <c r="AL554" s="71">
        <f t="shared" si="437"/>
        <v>6.3386725169919797E-3</v>
      </c>
      <c r="AM554" s="71">
        <f t="shared" si="438"/>
        <v>6.8702656160347479E-3</v>
      </c>
      <c r="AN554" s="71">
        <f t="shared" si="439"/>
        <v>-2.1145172438825734E-4</v>
      </c>
      <c r="AO554" s="40">
        <f t="shared" si="440"/>
        <v>0.17710095882684432</v>
      </c>
      <c r="AP554" s="40">
        <f t="shared" si="441"/>
        <v>0.34517766497462166</v>
      </c>
      <c r="AQ554" s="71">
        <f t="shared" si="442"/>
        <v>-1.948174875516538E-3</v>
      </c>
      <c r="AR554" s="71">
        <f t="shared" si="468"/>
        <v>1.9229225745274838E-3</v>
      </c>
      <c r="AS554" s="71">
        <f t="shared" si="459"/>
        <v>1.3997507078068732E-3</v>
      </c>
      <c r="AT554" s="28">
        <f t="shared" si="460"/>
        <v>0.12803158488437888</v>
      </c>
      <c r="AU554" s="28">
        <f t="shared" si="461"/>
        <v>0.91383812010443433</v>
      </c>
      <c r="AV554" s="40">
        <f t="shared" si="462"/>
        <v>0.62100780695529101</v>
      </c>
      <c r="AW554" s="71">
        <f t="shared" si="463"/>
        <v>1.3997507078068732E-3</v>
      </c>
      <c r="AX554" s="28">
        <f t="shared" si="464"/>
        <v>0.19056068133427687</v>
      </c>
      <c r="AY554" s="71">
        <f t="shared" si="465"/>
        <v>8.1379658502239488E-4</v>
      </c>
      <c r="AZ554" s="71">
        <f t="shared" si="466"/>
        <v>6.2801653355118404E-3</v>
      </c>
      <c r="BA554" s="71">
        <f t="shared" si="443"/>
        <v>0.90582420518301154</v>
      </c>
      <c r="BB554" s="71">
        <f t="shared" si="467"/>
        <v>4.3668591880784586E-4</v>
      </c>
      <c r="BC554" s="71">
        <f t="shared" si="458"/>
        <v>2.3462506105898014E-2</v>
      </c>
      <c r="BD554" s="39">
        <f t="shared" si="457"/>
        <v>0</v>
      </c>
    </row>
    <row r="555" spans="1:56">
      <c r="A555" s="68">
        <v>43325</v>
      </c>
      <c r="B555" s="41">
        <f t="shared" si="455"/>
        <v>1</v>
      </c>
      <c r="C555" s="39">
        <v>2769.02</v>
      </c>
      <c r="D555" s="39">
        <v>2763.15</v>
      </c>
      <c r="E555" s="39">
        <v>2762.07</v>
      </c>
      <c r="F555" s="39">
        <v>2769.62</v>
      </c>
      <c r="G555" s="39">
        <v>2746.9</v>
      </c>
      <c r="H555" s="39">
        <v>2771.01</v>
      </c>
      <c r="I555" s="39">
        <v>2744.72</v>
      </c>
      <c r="J555" s="39">
        <v>941</v>
      </c>
      <c r="K555" s="39">
        <v>1101</v>
      </c>
      <c r="L555" s="39">
        <v>2747</v>
      </c>
      <c r="M555" s="39">
        <v>2747.28</v>
      </c>
      <c r="N555" s="39">
        <v>2785.87</v>
      </c>
      <c r="O555" s="39">
        <v>2789.77</v>
      </c>
      <c r="P555" s="39">
        <v>2742.56</v>
      </c>
      <c r="Q555" s="39">
        <v>1436</v>
      </c>
      <c r="R555" s="39">
        <v>1306</v>
      </c>
      <c r="S555" s="70">
        <f t="shared" si="407"/>
        <v>2817.2433333333333</v>
      </c>
      <c r="T555" s="70" t="str">
        <f t="shared" si="419"/>
        <v>熊</v>
      </c>
      <c r="U555" s="70">
        <f t="shared" si="420"/>
        <v>2789.77</v>
      </c>
      <c r="V555" s="70">
        <f t="shared" si="421"/>
        <v>2742.56</v>
      </c>
      <c r="W555" s="40">
        <f t="shared" si="422"/>
        <v>1.7067364382539797E-2</v>
      </c>
      <c r="X555" s="70">
        <f t="shared" si="423"/>
        <v>1436</v>
      </c>
      <c r="Y555" s="70">
        <f t="shared" si="424"/>
        <v>1306</v>
      </c>
      <c r="Z555" s="71">
        <f t="shared" si="425"/>
        <v>1.7049353200771406E-2</v>
      </c>
      <c r="AA555" s="71">
        <f t="shared" si="426"/>
        <v>-9.4495458133491955E-3</v>
      </c>
      <c r="AB555" s="71">
        <f t="shared" si="427"/>
        <v>-1.3989427710678762E-3</v>
      </c>
      <c r="AC555" s="71">
        <f t="shared" si="428"/>
        <v>1.5668421611471934E-2</v>
      </c>
      <c r="AD555" s="71">
        <f t="shared" si="429"/>
        <v>7.46568817228495E-3</v>
      </c>
      <c r="AE555" s="71">
        <f t="shared" si="430"/>
        <v>-9.6016762102547094E-3</v>
      </c>
      <c r="AF555" s="71">
        <f t="shared" si="431"/>
        <v>6.0667454012171785E-3</v>
      </c>
      <c r="AG555" s="71">
        <f t="shared" si="432"/>
        <v>-3.3828004121320039E-3</v>
      </c>
      <c r="AH555" s="71">
        <f t="shared" si="433"/>
        <v>-2.1221337026656783E-3</v>
      </c>
      <c r="AI555" s="71">
        <f t="shared" si="434"/>
        <v>-2.5130683672599441E-3</v>
      </c>
      <c r="AJ555" s="71">
        <f t="shared" si="435"/>
        <v>2.1665968625755422E-4</v>
      </c>
      <c r="AK555" s="71">
        <f t="shared" si="436"/>
        <v>-8.0204638854538511E-3</v>
      </c>
      <c r="AL555" s="71">
        <f t="shared" si="437"/>
        <v>9.5328085640337575E-3</v>
      </c>
      <c r="AM555" s="71">
        <f t="shared" si="438"/>
        <v>1.7067364382539797E-2</v>
      </c>
      <c r="AN555" s="71">
        <f t="shared" si="439"/>
        <v>3.6404011726093003E-5</v>
      </c>
      <c r="AO555" s="40">
        <f t="shared" si="440"/>
        <v>0.9243058197033015</v>
      </c>
      <c r="AP555" s="40">
        <f t="shared" si="441"/>
        <v>1.9243058197032841</v>
      </c>
      <c r="AQ555" s="71">
        <f t="shared" si="442"/>
        <v>1.0192418305683862E-4</v>
      </c>
      <c r="AR555" s="71">
        <f t="shared" si="468"/>
        <v>1.4050805274945032E-2</v>
      </c>
      <c r="AS555" s="71">
        <f t="shared" si="459"/>
        <v>6.0667454012171785E-3</v>
      </c>
      <c r="AT555" s="28">
        <f t="shared" si="460"/>
        <v>8.2921262837590576E-2</v>
      </c>
      <c r="AU555" s="28">
        <f t="shared" si="461"/>
        <v>0.917390383393347</v>
      </c>
      <c r="AV555" s="40">
        <f t="shared" si="462"/>
        <v>0.917390383393347</v>
      </c>
      <c r="AW555" s="71">
        <f t="shared" si="463"/>
        <v>6.0667454012171785E-3</v>
      </c>
      <c r="AX555" s="28">
        <f t="shared" si="464"/>
        <v>0.82334251217962007</v>
      </c>
      <c r="AY555" s="71">
        <f t="shared" si="465"/>
        <v>7.9393698562959484E-4</v>
      </c>
      <c r="AZ555" s="71">
        <f t="shared" si="466"/>
        <v>1.5668421611471934E-2</v>
      </c>
      <c r="BA555" s="71">
        <f t="shared" si="443"/>
        <v>0.62100780695529101</v>
      </c>
      <c r="BB555" s="71">
        <f t="shared" si="467"/>
        <v>1.9229225745274838E-3</v>
      </c>
      <c r="BC555" s="71">
        <f t="shared" si="458"/>
        <v>1.3997507078068732E-3</v>
      </c>
      <c r="BD555" s="39">
        <f t="shared" si="457"/>
        <v>0</v>
      </c>
    </row>
    <row r="556" spans="1:56">
      <c r="A556" s="68">
        <v>43326</v>
      </c>
      <c r="B556" s="41">
        <f t="shared" si="455"/>
        <v>2</v>
      </c>
      <c r="C556" s="39">
        <v>2780.74</v>
      </c>
      <c r="D556" s="39">
        <v>2782.15</v>
      </c>
      <c r="E556" s="39">
        <v>2778.13</v>
      </c>
      <c r="F556" s="39">
        <v>2777.63</v>
      </c>
      <c r="G556" s="39">
        <v>2771.81</v>
      </c>
      <c r="H556" s="39">
        <v>2789.44</v>
      </c>
      <c r="I556" s="39">
        <v>2767.49</v>
      </c>
      <c r="J556" s="39">
        <v>1037</v>
      </c>
      <c r="K556" s="39">
        <v>1112</v>
      </c>
      <c r="L556" s="39">
        <v>2771.83</v>
      </c>
      <c r="M556" s="39">
        <v>2771.64</v>
      </c>
      <c r="N556" s="39">
        <v>2780.96</v>
      </c>
      <c r="O556" s="39">
        <v>2782.15</v>
      </c>
      <c r="P556" s="39">
        <v>2766.79</v>
      </c>
      <c r="Q556" s="39">
        <v>1447</v>
      </c>
      <c r="R556" s="39">
        <v>1333</v>
      </c>
      <c r="S556" s="70">
        <f t="shared" si="407"/>
        <v>2817.1661111111116</v>
      </c>
      <c r="T556" s="70" t="str">
        <f t="shared" si="419"/>
        <v>熊</v>
      </c>
      <c r="U556" s="70">
        <f t="shared" si="420"/>
        <v>2789.44</v>
      </c>
      <c r="V556" s="70">
        <f t="shared" si="421"/>
        <v>2766.79</v>
      </c>
      <c r="W556" s="40">
        <f t="shared" si="422"/>
        <v>8.153055386962111E-3</v>
      </c>
      <c r="X556" s="70">
        <f t="shared" si="423"/>
        <v>1037</v>
      </c>
      <c r="Y556" s="70">
        <f t="shared" si="424"/>
        <v>1333</v>
      </c>
      <c r="Z556" s="71">
        <f t="shared" si="425"/>
        <v>8.1453138373239111E-3</v>
      </c>
      <c r="AA556" s="71">
        <f t="shared" si="426"/>
        <v>-1.8431330566636567E-3</v>
      </c>
      <c r="AB556" s="71">
        <f t="shared" si="427"/>
        <v>-3.0446670080414746E-3</v>
      </c>
      <c r="AC556" s="71">
        <f t="shared" si="428"/>
        <v>5.1083883789207014E-3</v>
      </c>
      <c r="AD556" s="71">
        <f t="shared" si="429"/>
        <v>3.1237795096561386E-3</v>
      </c>
      <c r="AE556" s="71">
        <f t="shared" si="430"/>
        <v>-5.0292758773060409E-3</v>
      </c>
      <c r="AF556" s="71">
        <f t="shared" si="431"/>
        <v>7.9112501614604546E-5</v>
      </c>
      <c r="AG556" s="71">
        <f t="shared" si="432"/>
        <v>-1.764020555048978E-3</v>
      </c>
      <c r="AH556" s="71">
        <f t="shared" si="433"/>
        <v>5.0693076087980269E-4</v>
      </c>
      <c r="AI556" s="71">
        <f t="shared" si="434"/>
        <v>-9.3903983787718877E-4</v>
      </c>
      <c r="AJ556" s="71">
        <f t="shared" si="435"/>
        <v>-1.1190332146068743E-3</v>
      </c>
      <c r="AK556" s="71">
        <f t="shared" si="436"/>
        <v>-3.2165429214531514E-3</v>
      </c>
      <c r="AL556" s="71">
        <f t="shared" si="437"/>
        <v>7.9000866164145363E-3</v>
      </c>
      <c r="AM556" s="71">
        <f t="shared" si="438"/>
        <v>5.536206638185914E-3</v>
      </c>
      <c r="AN556" s="71">
        <f t="shared" si="439"/>
        <v>7.2154757524558273E-6</v>
      </c>
      <c r="AO556" s="40">
        <f t="shared" si="440"/>
        <v>0.60364464692482167</v>
      </c>
      <c r="AP556" s="40">
        <f t="shared" si="441"/>
        <v>0.83735763097949345</v>
      </c>
      <c r="AQ556" s="71">
        <f t="shared" si="442"/>
        <v>-6.8549121786385308E-5</v>
      </c>
      <c r="AR556" s="71">
        <f t="shared" si="468"/>
        <v>3.2884399473153266E-3</v>
      </c>
      <c r="AS556" s="71">
        <f t="shared" si="459"/>
        <v>7.9112501614604546E-5</v>
      </c>
      <c r="AT556" s="28">
        <f t="shared" si="460"/>
        <v>0.1968109339407795</v>
      </c>
      <c r="AU556" s="28">
        <f t="shared" si="461"/>
        <v>0.92252604166666374</v>
      </c>
      <c r="AV556" s="40">
        <f t="shared" si="462"/>
        <v>0.62560706401766075</v>
      </c>
      <c r="AW556" s="71">
        <f t="shared" si="463"/>
        <v>7.9112501614604546E-5</v>
      </c>
      <c r="AX556" s="28">
        <f t="shared" si="464"/>
        <v>0.40309050772627253</v>
      </c>
      <c r="AY556" s="71">
        <f t="shared" si="465"/>
        <v>1.5597641853055645E-3</v>
      </c>
      <c r="AZ556" s="71">
        <f t="shared" si="466"/>
        <v>5.1083883789207014E-3</v>
      </c>
      <c r="BA556" s="71">
        <f t="shared" si="443"/>
        <v>0.917390383393347</v>
      </c>
      <c r="BB556" s="71">
        <f t="shared" si="467"/>
        <v>1.4050805274945032E-2</v>
      </c>
      <c r="BC556" s="71">
        <f t="shared" si="458"/>
        <v>6.0667454012171785E-3</v>
      </c>
      <c r="BD556" s="39">
        <f t="shared" si="457"/>
        <v>0</v>
      </c>
    </row>
    <row r="557" spans="1:56">
      <c r="A557" s="68">
        <v>43327</v>
      </c>
      <c r="B557" s="41">
        <f t="shared" si="455"/>
        <v>3</v>
      </c>
      <c r="C557" s="39">
        <v>2777.25</v>
      </c>
      <c r="D557" s="39">
        <v>2774.49</v>
      </c>
      <c r="E557" s="39">
        <v>2770</v>
      </c>
      <c r="F557" s="39">
        <v>2767.79</v>
      </c>
      <c r="G557" s="39">
        <v>2744.47</v>
      </c>
      <c r="H557" s="39">
        <v>2777.7</v>
      </c>
      <c r="I557" s="39">
        <v>2741.39</v>
      </c>
      <c r="J557" s="39">
        <v>930</v>
      </c>
      <c r="K557" s="39">
        <v>1123</v>
      </c>
      <c r="L557" s="39">
        <v>2744.28</v>
      </c>
      <c r="M557" s="39">
        <v>2739.14</v>
      </c>
      <c r="N557" s="39">
        <v>2723.26</v>
      </c>
      <c r="O557" s="39">
        <v>2744.28</v>
      </c>
      <c r="P557" s="39">
        <v>2721.49</v>
      </c>
      <c r="Q557" s="39">
        <v>1300</v>
      </c>
      <c r="R557" s="39">
        <v>1450</v>
      </c>
      <c r="S557" s="70">
        <f t="shared" si="407"/>
        <v>2817.6333333333332</v>
      </c>
      <c r="T557" s="70" t="str">
        <f t="shared" si="419"/>
        <v>熊</v>
      </c>
      <c r="U557" s="70">
        <f t="shared" si="420"/>
        <v>2777.7</v>
      </c>
      <c r="V557" s="70">
        <f t="shared" si="421"/>
        <v>2721.49</v>
      </c>
      <c r="W557" s="40">
        <f t="shared" si="422"/>
        <v>2.0443722698847581E-2</v>
      </c>
      <c r="X557" s="70">
        <f t="shared" si="423"/>
        <v>930</v>
      </c>
      <c r="Y557" s="70">
        <f t="shared" si="424"/>
        <v>1450</v>
      </c>
      <c r="Z557" s="71">
        <f t="shared" si="425"/>
        <v>2.0239445494643994E-2</v>
      </c>
      <c r="AA557" s="71">
        <f t="shared" si="426"/>
        <v>-1.334962353337987E-3</v>
      </c>
      <c r="AB557" s="71">
        <f t="shared" si="427"/>
        <v>-1.9793555083309121E-2</v>
      </c>
      <c r="AC557" s="71">
        <f t="shared" si="428"/>
        <v>6.5016761553843782E-4</v>
      </c>
      <c r="AD557" s="71">
        <f t="shared" si="429"/>
        <v>1.6201766027922908E-4</v>
      </c>
      <c r="AE557" s="71">
        <f t="shared" si="430"/>
        <v>-2.0281705038568229E-2</v>
      </c>
      <c r="AF557" s="71">
        <f t="shared" si="431"/>
        <v>-1.9631537423029838E-2</v>
      </c>
      <c r="AG557" s="71">
        <f t="shared" si="432"/>
        <v>-2.0966499776367872E-2</v>
      </c>
      <c r="AH557" s="71">
        <f t="shared" si="433"/>
        <v>-9.9428295538983255E-4</v>
      </c>
      <c r="AI557" s="71">
        <f t="shared" si="434"/>
        <v>-2.6139092804475738E-3</v>
      </c>
      <c r="AJ557" s="71">
        <f t="shared" si="435"/>
        <v>-3.4120616543451142E-3</v>
      </c>
      <c r="AK557" s="71">
        <f t="shared" si="436"/>
        <v>-1.1873251484445995E-2</v>
      </c>
      <c r="AL557" s="71">
        <f t="shared" si="437"/>
        <v>1.3158156102695148E-2</v>
      </c>
      <c r="AM557" s="71">
        <f t="shared" si="438"/>
        <v>8.3392210330289086E-3</v>
      </c>
      <c r="AN557" s="71">
        <f t="shared" si="439"/>
        <v>-6.9232521093284236E-5</v>
      </c>
      <c r="AO557" s="40">
        <f t="shared" si="440"/>
        <v>0.98760671991187499</v>
      </c>
      <c r="AP557" s="40">
        <f t="shared" si="441"/>
        <v>1.0897824290829035</v>
      </c>
      <c r="AQ557" s="71">
        <f t="shared" si="442"/>
        <v>-1.8747429543777034E-3</v>
      </c>
      <c r="AR557" s="71">
        <f t="shared" si="468"/>
        <v>-7.6890534174905425E-3</v>
      </c>
      <c r="AS557" s="71">
        <f t="shared" si="459"/>
        <v>-1.9631537423029838E-2</v>
      </c>
      <c r="AT557" s="28">
        <f t="shared" si="460"/>
        <v>8.4825117047643395E-2</v>
      </c>
      <c r="AU557" s="28">
        <f t="shared" si="461"/>
        <v>7.7665642825818518E-2</v>
      </c>
      <c r="AV557" s="40">
        <f t="shared" si="462"/>
        <v>3.1489058886326908E-2</v>
      </c>
      <c r="AW557" s="71">
        <f t="shared" si="463"/>
        <v>-1.9631537423029838E-2</v>
      </c>
      <c r="AX557" s="28">
        <f t="shared" si="464"/>
        <v>-0.3739548123109761</v>
      </c>
      <c r="AY557" s="71">
        <f t="shared" si="465"/>
        <v>1.1228869579699998E-3</v>
      </c>
      <c r="AZ557" s="71">
        <f t="shared" si="466"/>
        <v>6.5016761553843782E-4</v>
      </c>
      <c r="BA557" s="71">
        <f t="shared" si="443"/>
        <v>0.62560706401766075</v>
      </c>
      <c r="BB557" s="71">
        <f t="shared" si="467"/>
        <v>3.2884399473153266E-3</v>
      </c>
      <c r="BC557" s="71">
        <f t="shared" si="458"/>
        <v>7.9112501614604546E-5</v>
      </c>
      <c r="BD557" s="39">
        <f t="shared" si="457"/>
        <v>0</v>
      </c>
    </row>
    <row r="558" spans="1:56">
      <c r="A558" s="68">
        <v>43328</v>
      </c>
      <c r="B558" s="41">
        <f t="shared" si="455"/>
        <v>4</v>
      </c>
      <c r="C558" s="39">
        <v>2691.43</v>
      </c>
      <c r="D558" s="39">
        <v>2686.32</v>
      </c>
      <c r="E558" s="39">
        <v>2677.33</v>
      </c>
      <c r="F558" s="39">
        <v>2693.24</v>
      </c>
      <c r="G558" s="39">
        <v>2699.6</v>
      </c>
      <c r="H558" s="39">
        <v>2729.88</v>
      </c>
      <c r="I558" s="39">
        <v>2672.87</v>
      </c>
      <c r="J558" s="39">
        <v>1015</v>
      </c>
      <c r="K558" s="39">
        <v>935</v>
      </c>
      <c r="L558" s="39">
        <v>2699.61</v>
      </c>
      <c r="M558" s="39">
        <v>2717.85</v>
      </c>
      <c r="N558" s="39">
        <v>2705.19</v>
      </c>
      <c r="O558" s="39">
        <v>2732.95</v>
      </c>
      <c r="P558" s="39">
        <v>2699.61</v>
      </c>
      <c r="Q558" s="39">
        <v>1332</v>
      </c>
      <c r="R558" s="39">
        <v>1300</v>
      </c>
      <c r="S558" s="70">
        <f t="shared" si="407"/>
        <v>2811.7438888888887</v>
      </c>
      <c r="T558" s="70" t="str">
        <f t="shared" si="419"/>
        <v>熊</v>
      </c>
      <c r="U558" s="70">
        <f t="shared" si="420"/>
        <v>2732.95</v>
      </c>
      <c r="V558" s="70">
        <f t="shared" si="421"/>
        <v>2672.87</v>
      </c>
      <c r="W558" s="40">
        <f t="shared" si="422"/>
        <v>2.2228810383555269E-2</v>
      </c>
      <c r="X558" s="70">
        <f t="shared" si="423"/>
        <v>1332</v>
      </c>
      <c r="Y558" s="70">
        <f t="shared" si="424"/>
        <v>935</v>
      </c>
      <c r="Z558" s="71">
        <f t="shared" si="425"/>
        <v>2.2322705773510709E-2</v>
      </c>
      <c r="AA558" s="71">
        <f t="shared" si="426"/>
        <v>-1.1757041178339433E-2</v>
      </c>
      <c r="AB558" s="71">
        <f t="shared" si="427"/>
        <v>-1.0209461737103619E-2</v>
      </c>
      <c r="AC558" s="71">
        <f t="shared" si="428"/>
        <v>1.2019348646451761E-2</v>
      </c>
      <c r="AD558" s="71">
        <f t="shared" si="429"/>
        <v>1.530896098623763E-2</v>
      </c>
      <c r="AE558" s="71">
        <f t="shared" si="430"/>
        <v>-6.9198493973177018E-3</v>
      </c>
      <c r="AF558" s="71">
        <f t="shared" si="431"/>
        <v>5.0994992491340731E-3</v>
      </c>
      <c r="AG558" s="71">
        <f t="shared" si="432"/>
        <v>-6.6575419292054386E-3</v>
      </c>
      <c r="AH558" s="71">
        <f t="shared" si="433"/>
        <v>-1.9004236113405943E-3</v>
      </c>
      <c r="AI558" s="71">
        <f t="shared" si="434"/>
        <v>-5.2526216177570589E-3</v>
      </c>
      <c r="AJ558" s="71">
        <f t="shared" si="435"/>
        <v>6.7227892077718085E-4</v>
      </c>
      <c r="AK558" s="71">
        <f t="shared" si="436"/>
        <v>3.0309630087890062E-3</v>
      </c>
      <c r="AL558" s="71">
        <f t="shared" si="437"/>
        <v>2.1104850705809402E-2</v>
      </c>
      <c r="AM558" s="71">
        <f t="shared" si="438"/>
        <v>1.227429373182751E-2</v>
      </c>
      <c r="AN558" s="71">
        <f t="shared" si="439"/>
        <v>3.7042456211357318E-6</v>
      </c>
      <c r="AO558" s="40">
        <f t="shared" si="440"/>
        <v>0.32555691983862262</v>
      </c>
      <c r="AP558" s="40">
        <f t="shared" si="441"/>
        <v>0.88388002104894114</v>
      </c>
      <c r="AQ558" s="71">
        <f t="shared" si="442"/>
        <v>6.7338084353534885E-3</v>
      </c>
      <c r="AR558" s="71">
        <f t="shared" si="468"/>
        <v>2.0648319947238736E-3</v>
      </c>
      <c r="AS558" s="71">
        <f t="shared" si="459"/>
        <v>5.0994992491340731E-3</v>
      </c>
      <c r="AT558" s="28">
        <f t="shared" si="460"/>
        <v>0.46886511138396625</v>
      </c>
      <c r="AU558" s="28">
        <f t="shared" si="461"/>
        <v>0.16736652669466043</v>
      </c>
      <c r="AV558" s="40">
        <f t="shared" si="462"/>
        <v>0.53794940079893816</v>
      </c>
      <c r="AW558" s="71">
        <f t="shared" si="463"/>
        <v>5.0994992491340731E-3</v>
      </c>
      <c r="AX558" s="28">
        <f t="shared" si="464"/>
        <v>9.2876165113181322E-2</v>
      </c>
      <c r="AY558" s="71">
        <f t="shared" si="465"/>
        <v>9.9508124061067835E-3</v>
      </c>
      <c r="AZ558" s="71">
        <f t="shared" si="466"/>
        <v>2.0648319947238736E-3</v>
      </c>
      <c r="BA558" s="71">
        <f t="shared" si="443"/>
        <v>3.1489058886326908E-2</v>
      </c>
      <c r="BB558" s="71">
        <f t="shared" si="467"/>
        <v>-7.6890534174905425E-3</v>
      </c>
      <c r="BC558" s="71">
        <f t="shared" si="458"/>
        <v>-1.9631537423029838E-2</v>
      </c>
      <c r="BD558" s="39">
        <f t="shared" si="457"/>
        <v>1</v>
      </c>
    </row>
    <row r="559" spans="1:56">
      <c r="A559" s="68">
        <v>43329</v>
      </c>
      <c r="B559" s="41">
        <f t="shared" si="455"/>
        <v>5</v>
      </c>
      <c r="C559" s="39">
        <v>2723.89</v>
      </c>
      <c r="D559" s="39">
        <v>2722.04</v>
      </c>
      <c r="E559" s="39">
        <v>2717.83</v>
      </c>
      <c r="F559" s="39">
        <v>2717.49</v>
      </c>
      <c r="G559" s="39">
        <v>2694.52</v>
      </c>
      <c r="H559" s="39">
        <v>2730.24</v>
      </c>
      <c r="I559" s="39">
        <v>2694.18</v>
      </c>
      <c r="J559" s="39">
        <v>930</v>
      </c>
      <c r="K559" s="39">
        <v>1129</v>
      </c>
      <c r="L559" s="39">
        <v>2694.46</v>
      </c>
      <c r="M559" s="39">
        <v>2695.99</v>
      </c>
      <c r="N559" s="39">
        <v>2668.97</v>
      </c>
      <c r="O559" s="39">
        <v>2699.46</v>
      </c>
      <c r="P559" s="39">
        <v>2665.79</v>
      </c>
      <c r="Q559" s="39">
        <v>1348</v>
      </c>
      <c r="R559" s="39">
        <v>1447</v>
      </c>
      <c r="S559" s="70">
        <f t="shared" si="407"/>
        <v>2803.1688888888889</v>
      </c>
      <c r="T559" s="70" t="str">
        <f t="shared" ref="T559:T568" si="469">IF(AVERAGE(N558)&lt;S558,"熊",IF(AVERAGE(N558)&gt;S558,"牛",""))</f>
        <v>熊</v>
      </c>
      <c r="U559" s="70">
        <f t="shared" ref="U559:U568" si="470">MAX(H559,O559)</f>
        <v>2730.24</v>
      </c>
      <c r="V559" s="70">
        <f t="shared" ref="V559:V568" si="471">MIN(I559,P559)</f>
        <v>2665.79</v>
      </c>
      <c r="W559" s="40">
        <f t="shared" ref="W559:W568" si="472">LN(U559/V559)</f>
        <v>2.3889068459140569E-2</v>
      </c>
      <c r="X559" s="70">
        <f t="shared" ref="X559:X568" si="473">IF(U559=H559,J559,Q559)</f>
        <v>930</v>
      </c>
      <c r="Y559" s="70">
        <f t="shared" ref="Y559:Y568" si="474">IF(V559=I559,K559,R559)</f>
        <v>1447</v>
      </c>
      <c r="Z559" s="71">
        <f t="shared" ref="Z559:Z568" si="475">(U559-V559)/(C559)</f>
        <v>2.3661014211293342E-2</v>
      </c>
      <c r="AA559" s="71">
        <f t="shared" ref="AA559:AA568" si="476">LN(C559/N558)</f>
        <v>6.8888555529569634E-3</v>
      </c>
      <c r="AB559" s="71">
        <f t="shared" ref="AB559:AB568" si="477">LN(N559/U559)</f>
        <v>-2.2696887226379123E-2</v>
      </c>
      <c r="AC559" s="71">
        <f t="shared" ref="AC559:AC568" si="478">LN(N559/V559)</f>
        <v>1.1921812327615009E-3</v>
      </c>
      <c r="AD559" s="71">
        <f t="shared" ref="AD559:AD568" si="479">LN(U559/C559)</f>
        <v>2.328511740322961E-3</v>
      </c>
      <c r="AE559" s="71">
        <f t="shared" ref="AE559:AE568" si="480">LN(V559/C559)</f>
        <v>-2.1560556718817566E-2</v>
      </c>
      <c r="AF559" s="71">
        <f t="shared" ref="AF559:AF568" si="481">LN(N559/C559)</f>
        <v>-2.0368375486056193E-2</v>
      </c>
      <c r="AG559" s="71">
        <f t="shared" ref="AG559:AG568" si="482">LN(N559/N558)</f>
        <v>-1.3479519933099265E-2</v>
      </c>
      <c r="AH559" s="71">
        <f t="shared" ref="AH559:AH568" si="483">LN(D559/C559)</f>
        <v>-6.7940648196438249E-4</v>
      </c>
      <c r="AI559" s="71">
        <f t="shared" ref="AI559:AI568" si="484">LN(E559/C559)</f>
        <v>-2.227237897244618E-3</v>
      </c>
      <c r="AJ559" s="71">
        <f t="shared" ref="AJ559:AJ568" si="485">LN(F559/C559)</f>
        <v>-2.3523455267654161E-3</v>
      </c>
      <c r="AK559" s="71">
        <f t="shared" ref="AK559:AK568" si="486">+LN(G559/C559)</f>
        <v>-1.0840924789178173E-2</v>
      </c>
      <c r="AL559" s="71">
        <f t="shared" ref="AL559:AL568" si="487">LN(H559/I559)</f>
        <v>1.3295626519833348E-2</v>
      </c>
      <c r="AM559" s="71">
        <f t="shared" ref="AM559:AM568" si="488">LN(O559/P559)</f>
        <v>1.2551304046017573E-2</v>
      </c>
      <c r="AN559" s="71">
        <f t="shared" ref="AN559:AN568" si="489">LN(L559/G559)</f>
        <v>-2.2267664753807497E-5</v>
      </c>
      <c r="AO559" s="40">
        <f t="shared" ref="AO559:AO568" si="490">(C559-I559)/(H559-I559)</f>
        <v>0.82390460343871552</v>
      </c>
      <c r="AP559" s="40">
        <f t="shared" ref="AP559:AP568" si="491">(N558-I559)/(H559-I559)</f>
        <v>0.30532445923461549</v>
      </c>
      <c r="AQ559" s="71">
        <f t="shared" ref="AQ559:AQ568" si="492">LN(M559/L559)</f>
        <v>5.6767061788401873E-4</v>
      </c>
      <c r="AR559" s="71">
        <f t="shared" si="468"/>
        <v>-9.5051830321241284E-3</v>
      </c>
      <c r="AS559" s="71">
        <f t="shared" si="459"/>
        <v>-2.0368375486056193E-2</v>
      </c>
      <c r="AT559" s="28">
        <f t="shared" si="460"/>
        <v>9.4287298946241268E-3</v>
      </c>
      <c r="AU559" s="28">
        <f t="shared" si="461"/>
        <v>9.4446094446089382E-2</v>
      </c>
      <c r="AV559" s="40">
        <f t="shared" si="462"/>
        <v>4.9340574088438248E-2</v>
      </c>
      <c r="AW559" s="71">
        <f t="shared" si="463"/>
        <v>-2.0368375486056193E-2</v>
      </c>
      <c r="AX559" s="28">
        <f t="shared" si="464"/>
        <v>-0.39550038789759984</v>
      </c>
      <c r="AY559" s="71">
        <f t="shared" si="465"/>
        <v>1.2618999033217176E-4</v>
      </c>
      <c r="AZ559" s="71">
        <f t="shared" si="466"/>
        <v>1.1921812327615009E-3</v>
      </c>
      <c r="BA559" s="71">
        <f t="shared" ref="BA559:BA568" si="493">AV558</f>
        <v>0.53794940079893816</v>
      </c>
      <c r="BB559" s="71">
        <f t="shared" si="467"/>
        <v>2.0648319947238736E-3</v>
      </c>
      <c r="BC559" s="71">
        <f t="shared" si="458"/>
        <v>5.0994992491340731E-3</v>
      </c>
      <c r="BD559" s="39">
        <f t="shared" si="457"/>
        <v>0</v>
      </c>
    </row>
    <row r="560" spans="1:56">
      <c r="A560" s="68">
        <v>43332</v>
      </c>
      <c r="B560" s="41">
        <f t="shared" si="455"/>
        <v>1</v>
      </c>
      <c r="C560" s="39">
        <v>2673.07</v>
      </c>
      <c r="D560" s="39">
        <v>2671.49</v>
      </c>
      <c r="E560" s="39">
        <v>2662.83</v>
      </c>
      <c r="F560" s="39">
        <v>2684.86</v>
      </c>
      <c r="G560" s="39">
        <v>2671.93</v>
      </c>
      <c r="H560" s="39">
        <v>2691.56</v>
      </c>
      <c r="I560" s="39">
        <v>2658.21</v>
      </c>
      <c r="J560" s="39">
        <v>1029</v>
      </c>
      <c r="K560" s="39">
        <v>1120</v>
      </c>
      <c r="L560" s="39">
        <v>2672.04</v>
      </c>
      <c r="M560" s="39">
        <v>2667.75</v>
      </c>
      <c r="N560" s="39">
        <v>2698.47</v>
      </c>
      <c r="O560" s="39">
        <v>2698.47</v>
      </c>
      <c r="P560" s="39">
        <v>2653.2</v>
      </c>
      <c r="Q560" s="39">
        <v>1459</v>
      </c>
      <c r="R560" s="39">
        <v>1343</v>
      </c>
      <c r="S560" s="70">
        <f t="shared" si="407"/>
        <v>2790.0250000000001</v>
      </c>
      <c r="T560" s="70" t="str">
        <f t="shared" si="469"/>
        <v>熊</v>
      </c>
      <c r="U560" s="70">
        <f t="shared" si="470"/>
        <v>2698.47</v>
      </c>
      <c r="V560" s="70">
        <f t="shared" si="471"/>
        <v>2653.2</v>
      </c>
      <c r="W560" s="40">
        <f t="shared" si="472"/>
        <v>1.6918487058117194E-2</v>
      </c>
      <c r="X560" s="70">
        <f t="shared" si="473"/>
        <v>1459</v>
      </c>
      <c r="Y560" s="70">
        <f t="shared" si="474"/>
        <v>1343</v>
      </c>
      <c r="Z560" s="71">
        <f t="shared" si="475"/>
        <v>1.6935583430288014E-2</v>
      </c>
      <c r="AA560" s="71">
        <f t="shared" si="476"/>
        <v>1.5349944234928222E-3</v>
      </c>
      <c r="AB560" s="71">
        <f t="shared" si="477"/>
        <v>0</v>
      </c>
      <c r="AC560" s="71">
        <f t="shared" si="478"/>
        <v>1.6918487058117194E-2</v>
      </c>
      <c r="AD560" s="71">
        <f t="shared" si="479"/>
        <v>9.4573211095279781E-3</v>
      </c>
      <c r="AE560" s="71">
        <f t="shared" si="480"/>
        <v>-7.4611659485891947E-3</v>
      </c>
      <c r="AF560" s="71">
        <f t="shared" si="481"/>
        <v>9.4573211095279781E-3</v>
      </c>
      <c r="AG560" s="71">
        <f t="shared" si="482"/>
        <v>1.0992315533020776E-2</v>
      </c>
      <c r="AH560" s="71">
        <f t="shared" si="483"/>
        <v>-5.9125542459204669E-4</v>
      </c>
      <c r="AI560" s="71">
        <f t="shared" si="484"/>
        <v>-3.8381576007187816E-3</v>
      </c>
      <c r="AJ560" s="71">
        <f t="shared" si="485"/>
        <v>4.4009604565565328E-3</v>
      </c>
      <c r="AK560" s="71">
        <f t="shared" si="486"/>
        <v>-4.2656689140741953E-4</v>
      </c>
      <c r="AL560" s="71">
        <f t="shared" si="487"/>
        <v>1.2467987230217274E-2</v>
      </c>
      <c r="AM560" s="71">
        <f t="shared" si="488"/>
        <v>1.6918487058117194E-2</v>
      </c>
      <c r="AN560" s="71">
        <f t="shared" si="489"/>
        <v>4.1167895783703725E-5</v>
      </c>
      <c r="AO560" s="40">
        <f t="shared" si="490"/>
        <v>0.44557721139430789</v>
      </c>
      <c r="AP560" s="40">
        <f t="shared" si="491"/>
        <v>0.32263868065966395</v>
      </c>
      <c r="AQ560" s="71">
        <f t="shared" si="492"/>
        <v>-1.6068051076921141E-3</v>
      </c>
      <c r="AR560" s="71">
        <f t="shared" si="468"/>
        <v>9.842720105151602E-3</v>
      </c>
      <c r="AS560" s="71">
        <f t="shared" si="459"/>
        <v>9.4573211095279781E-3</v>
      </c>
      <c r="AT560" s="28">
        <f t="shared" si="460"/>
        <v>0.41139430284857081</v>
      </c>
      <c r="AU560" s="28">
        <f t="shared" si="461"/>
        <v>1</v>
      </c>
      <c r="AV560" s="40">
        <f t="shared" si="462"/>
        <v>1</v>
      </c>
      <c r="AW560" s="71">
        <f t="shared" si="463"/>
        <v>9.4573211095279781E-3</v>
      </c>
      <c r="AX560" s="28">
        <f t="shared" si="464"/>
        <v>0.58383035122597404</v>
      </c>
      <c r="AY560" s="71">
        <f t="shared" si="465"/>
        <v>5.1480937842534897E-3</v>
      </c>
      <c r="AZ560" s="71">
        <f t="shared" si="466"/>
        <v>1.6918487058117194E-2</v>
      </c>
      <c r="BA560" s="71">
        <f t="shared" si="493"/>
        <v>4.9340574088438248E-2</v>
      </c>
      <c r="BB560" s="71">
        <f t="shared" si="467"/>
        <v>-9.5051830321241284E-3</v>
      </c>
      <c r="BC560" s="71">
        <f t="shared" si="458"/>
        <v>-2.0368375486056193E-2</v>
      </c>
      <c r="BD560" s="39">
        <f t="shared" si="457"/>
        <v>1</v>
      </c>
    </row>
    <row r="561" spans="1:56">
      <c r="A561" s="68">
        <v>43333</v>
      </c>
      <c r="B561" s="41">
        <f t="shared" si="455"/>
        <v>2</v>
      </c>
      <c r="C561" s="39">
        <v>2700.34</v>
      </c>
      <c r="D561" s="39">
        <v>2700.4</v>
      </c>
      <c r="E561" s="39">
        <v>2697.23</v>
      </c>
      <c r="F561" s="39">
        <v>2710.68</v>
      </c>
      <c r="G561" s="39">
        <v>2737.13</v>
      </c>
      <c r="H561" s="39">
        <v>2739.11</v>
      </c>
      <c r="I561" s="39">
        <v>2696.29</v>
      </c>
      <c r="J561" s="39">
        <v>1117</v>
      </c>
      <c r="K561" s="39">
        <v>936</v>
      </c>
      <c r="L561" s="39">
        <v>2737.11</v>
      </c>
      <c r="M561" s="39">
        <v>2732.18</v>
      </c>
      <c r="N561" s="39">
        <v>2733.83</v>
      </c>
      <c r="O561" s="39">
        <v>2738.8</v>
      </c>
      <c r="P561" s="39">
        <v>2728.99</v>
      </c>
      <c r="Q561" s="39">
        <v>1333</v>
      </c>
      <c r="R561" s="39">
        <v>1355</v>
      </c>
      <c r="S561" s="70">
        <f t="shared" si="407"/>
        <v>2778.6261111111112</v>
      </c>
      <c r="T561" s="70" t="str">
        <f t="shared" si="469"/>
        <v>熊</v>
      </c>
      <c r="U561" s="70">
        <f t="shared" si="470"/>
        <v>2739.11</v>
      </c>
      <c r="V561" s="70">
        <f t="shared" si="471"/>
        <v>2696.29</v>
      </c>
      <c r="W561" s="40">
        <f t="shared" si="472"/>
        <v>1.5756296086344837E-2</v>
      </c>
      <c r="X561" s="70">
        <f t="shared" si="473"/>
        <v>1117</v>
      </c>
      <c r="Y561" s="70">
        <f t="shared" si="474"/>
        <v>936</v>
      </c>
      <c r="Z561" s="71">
        <f t="shared" si="475"/>
        <v>1.585726241880658E-2</v>
      </c>
      <c r="AA561" s="71">
        <f t="shared" si="476"/>
        <v>6.9274528082461024E-4</v>
      </c>
      <c r="AB561" s="71">
        <f t="shared" si="477"/>
        <v>-1.9294937046984916E-3</v>
      </c>
      <c r="AC561" s="71">
        <f t="shared" si="478"/>
        <v>1.3826802381646464E-2</v>
      </c>
      <c r="AD561" s="71">
        <f t="shared" si="479"/>
        <v>1.4255359108888931E-2</v>
      </c>
      <c r="AE561" s="71">
        <f t="shared" si="480"/>
        <v>-1.5009369774559597E-3</v>
      </c>
      <c r="AF561" s="71">
        <f t="shared" si="481"/>
        <v>1.2325865404190504E-2</v>
      </c>
      <c r="AG561" s="71">
        <f t="shared" si="482"/>
        <v>1.3018610685014996E-2</v>
      </c>
      <c r="AH561" s="71">
        <f t="shared" si="483"/>
        <v>2.2219177372787765E-5</v>
      </c>
      <c r="AI561" s="71">
        <f t="shared" si="484"/>
        <v>-1.1523705460652273E-3</v>
      </c>
      <c r="AJ561" s="71">
        <f t="shared" si="485"/>
        <v>3.8218349168415316E-3</v>
      </c>
      <c r="AK561" s="71">
        <f t="shared" si="486"/>
        <v>1.3532235182150987E-2</v>
      </c>
      <c r="AL561" s="71">
        <f t="shared" si="487"/>
        <v>1.5756296086344837E-2</v>
      </c>
      <c r="AM561" s="71">
        <f t="shared" si="488"/>
        <v>3.5882908911975195E-3</v>
      </c>
      <c r="AN561" s="71">
        <f t="shared" si="489"/>
        <v>-7.306950371262023E-6</v>
      </c>
      <c r="AO561" s="40">
        <f t="shared" si="490"/>
        <v>9.4581971041573246E-2</v>
      </c>
      <c r="AP561" s="40">
        <f t="shared" si="491"/>
        <v>5.091078935076665E-2</v>
      </c>
      <c r="AQ561" s="71">
        <f t="shared" si="492"/>
        <v>-1.8027939038652112E-3</v>
      </c>
      <c r="AR561" s="71">
        <f t="shared" si="468"/>
        <v>-1.1990628275892739E-3</v>
      </c>
      <c r="AS561" s="71">
        <f t="shared" si="459"/>
        <v>1.2325865404190504E-2</v>
      </c>
      <c r="AT561" s="28">
        <f t="shared" si="460"/>
        <v>0.95375992526856579</v>
      </c>
      <c r="AU561" s="28">
        <f t="shared" si="461"/>
        <v>0.49337410805300186</v>
      </c>
      <c r="AV561" s="40">
        <f t="shared" si="462"/>
        <v>0.87669313404950533</v>
      </c>
      <c r="AW561" s="71">
        <f t="shared" si="463"/>
        <v>1.2325865404190504E-2</v>
      </c>
      <c r="AX561" s="28">
        <f t="shared" si="464"/>
        <v>-7.6599719757127219E-2</v>
      </c>
      <c r="AY561" s="71">
        <f t="shared" si="465"/>
        <v>1.503317215960694E-2</v>
      </c>
      <c r="AZ561" s="71">
        <f t="shared" si="466"/>
        <v>1.7719790388225683E-3</v>
      </c>
      <c r="BA561" s="71">
        <f t="shared" si="493"/>
        <v>1</v>
      </c>
      <c r="BB561" s="71">
        <f t="shared" si="467"/>
        <v>9.842720105151602E-3</v>
      </c>
      <c r="BC561" s="71">
        <f t="shared" si="458"/>
        <v>9.4573211095279781E-3</v>
      </c>
      <c r="BD561" s="39">
        <f t="shared" si="457"/>
        <v>0</v>
      </c>
    </row>
    <row r="562" spans="1:56">
      <c r="A562" s="68">
        <v>43334</v>
      </c>
      <c r="B562" s="41">
        <f t="shared" si="455"/>
        <v>3</v>
      </c>
      <c r="C562" s="39">
        <v>2731.96</v>
      </c>
      <c r="D562" s="39">
        <v>2726.77</v>
      </c>
      <c r="E562" s="39">
        <v>2726.96</v>
      </c>
      <c r="F562" s="39">
        <v>2722.59</v>
      </c>
      <c r="G562" s="39">
        <v>2719.72</v>
      </c>
      <c r="H562" s="39">
        <v>2731.96</v>
      </c>
      <c r="I562" s="39">
        <v>2714.61</v>
      </c>
      <c r="J562" s="39">
        <v>930</v>
      </c>
      <c r="K562" s="39">
        <v>952</v>
      </c>
      <c r="L562" s="39">
        <v>2719.22</v>
      </c>
      <c r="M562" s="39">
        <v>2716.2</v>
      </c>
      <c r="N562" s="39">
        <v>2714.61</v>
      </c>
      <c r="O562" s="39">
        <v>2720.66</v>
      </c>
      <c r="P562" s="39">
        <v>2709.25</v>
      </c>
      <c r="Q562" s="39">
        <v>1304</v>
      </c>
      <c r="R562" s="39">
        <v>1354</v>
      </c>
      <c r="S562" s="70">
        <f t="shared" si="407"/>
        <v>2770.3816666666671</v>
      </c>
      <c r="T562" s="70" t="str">
        <f t="shared" si="469"/>
        <v>熊</v>
      </c>
      <c r="U562" s="70">
        <f t="shared" si="470"/>
        <v>2731.96</v>
      </c>
      <c r="V562" s="70">
        <f t="shared" si="471"/>
        <v>2709.25</v>
      </c>
      <c r="W562" s="40">
        <f t="shared" si="472"/>
        <v>8.3474564919580781E-3</v>
      </c>
      <c r="X562" s="70">
        <f t="shared" si="473"/>
        <v>930</v>
      </c>
      <c r="Y562" s="70">
        <f t="shared" si="474"/>
        <v>1354</v>
      </c>
      <c r="Z562" s="71">
        <f t="shared" si="475"/>
        <v>8.3127132168845947E-3</v>
      </c>
      <c r="AA562" s="71">
        <f t="shared" si="476"/>
        <v>-6.8425609947034879E-4</v>
      </c>
      <c r="AB562" s="71">
        <f t="shared" si="477"/>
        <v>-6.3710036540000408E-3</v>
      </c>
      <c r="AC562" s="71">
        <f t="shared" si="478"/>
        <v>1.9764528379580828E-3</v>
      </c>
      <c r="AD562" s="71">
        <f t="shared" si="479"/>
        <v>0</v>
      </c>
      <c r="AE562" s="71">
        <f t="shared" si="480"/>
        <v>-8.3474564919580746E-3</v>
      </c>
      <c r="AF562" s="71">
        <f t="shared" si="481"/>
        <v>-6.3710036540000408E-3</v>
      </c>
      <c r="AG562" s="71">
        <f t="shared" si="482"/>
        <v>-7.0552597534704452E-3</v>
      </c>
      <c r="AH562" s="71">
        <f t="shared" si="483"/>
        <v>-1.9015417739510255E-3</v>
      </c>
      <c r="AI562" s="71">
        <f t="shared" si="484"/>
        <v>-1.8318646905321749E-3</v>
      </c>
      <c r="AJ562" s="71">
        <f t="shared" si="485"/>
        <v>-3.4356671831060445E-3</v>
      </c>
      <c r="AK562" s="71">
        <f t="shared" si="486"/>
        <v>-4.4903664802967954E-3</v>
      </c>
      <c r="AL562" s="71">
        <f t="shared" si="487"/>
        <v>6.3710036540000113E-3</v>
      </c>
      <c r="AM562" s="71">
        <f t="shared" si="488"/>
        <v>4.2026541117256783E-3</v>
      </c>
      <c r="AN562" s="71">
        <f t="shared" si="489"/>
        <v>-1.8385935546578086E-4</v>
      </c>
      <c r="AO562" s="40">
        <f t="shared" si="490"/>
        <v>1</v>
      </c>
      <c r="AP562" s="40">
        <f t="shared" si="491"/>
        <v>1.1077809798270837</v>
      </c>
      <c r="AQ562" s="71">
        <f t="shared" si="492"/>
        <v>-1.1112297893322084E-3</v>
      </c>
      <c r="AR562" s="71">
        <f t="shared" si="468"/>
        <v>-1.6967778182374591E-3</v>
      </c>
      <c r="AS562" s="71">
        <f t="shared" si="459"/>
        <v>-6.3710036540000408E-3</v>
      </c>
      <c r="AT562" s="28">
        <f t="shared" si="460"/>
        <v>0.29452449567721611</v>
      </c>
      <c r="AU562" s="28">
        <f t="shared" si="461"/>
        <v>0.46976336546890407</v>
      </c>
      <c r="AV562" s="40">
        <f t="shared" si="462"/>
        <v>0.23601937472479606</v>
      </c>
      <c r="AW562" s="71">
        <f t="shared" si="463"/>
        <v>-6.3710036540000408E-3</v>
      </c>
      <c r="AX562" s="28">
        <f t="shared" si="464"/>
        <v>-0.20299427564947886</v>
      </c>
      <c r="AY562" s="71">
        <f t="shared" si="465"/>
        <v>1.8806371737031086E-3</v>
      </c>
      <c r="AZ562" s="71">
        <f t="shared" si="466"/>
        <v>1.9764528379580828E-3</v>
      </c>
      <c r="BA562" s="71">
        <f t="shared" si="493"/>
        <v>0.87669313404950533</v>
      </c>
      <c r="BB562" s="71">
        <f t="shared" si="467"/>
        <v>-1.1990628275892739E-3</v>
      </c>
      <c r="BC562" s="71">
        <f t="shared" si="458"/>
        <v>1.2325865404190504E-2</v>
      </c>
      <c r="BD562" s="39">
        <f t="shared" si="457"/>
        <v>1</v>
      </c>
    </row>
    <row r="563" spans="1:56">
      <c r="A563" s="68">
        <v>43335</v>
      </c>
      <c r="B563" s="41">
        <f t="shared" si="455"/>
        <v>4</v>
      </c>
      <c r="C563" s="39">
        <v>2714.87</v>
      </c>
      <c r="D563" s="39">
        <v>2715.84</v>
      </c>
      <c r="E563" s="39">
        <v>2730.58</v>
      </c>
      <c r="F563" s="39">
        <v>2726.36</v>
      </c>
      <c r="G563" s="39">
        <v>2705.4</v>
      </c>
      <c r="H563" s="39">
        <v>2730.91</v>
      </c>
      <c r="I563" s="39">
        <v>2704.48</v>
      </c>
      <c r="J563" s="39">
        <v>936</v>
      </c>
      <c r="K563" s="39">
        <v>1128</v>
      </c>
      <c r="L563" s="39">
        <v>2705.4</v>
      </c>
      <c r="M563" s="39">
        <v>2703.87</v>
      </c>
      <c r="N563" s="39">
        <v>2724.62</v>
      </c>
      <c r="O563" s="39">
        <v>2736.01</v>
      </c>
      <c r="P563" s="39">
        <v>2700.93</v>
      </c>
      <c r="Q563" s="39">
        <v>1426</v>
      </c>
      <c r="R563" s="39">
        <v>1305</v>
      </c>
      <c r="S563" s="70">
        <f t="shared" si="407"/>
        <v>2761.5494444444453</v>
      </c>
      <c r="T563" s="70" t="str">
        <f t="shared" si="469"/>
        <v>熊</v>
      </c>
      <c r="U563" s="70">
        <f t="shared" si="470"/>
        <v>2736.01</v>
      </c>
      <c r="V563" s="70">
        <f t="shared" si="471"/>
        <v>2700.93</v>
      </c>
      <c r="W563" s="40">
        <f t="shared" si="472"/>
        <v>1.2904496577026551E-2</v>
      </c>
      <c r="X563" s="70">
        <f t="shared" si="473"/>
        <v>1426</v>
      </c>
      <c r="Y563" s="70">
        <f t="shared" si="474"/>
        <v>1305</v>
      </c>
      <c r="Z563" s="71">
        <f t="shared" si="475"/>
        <v>1.2921429018700853E-2</v>
      </c>
      <c r="AA563" s="71">
        <f t="shared" si="476"/>
        <v>9.5773444307285211E-5</v>
      </c>
      <c r="AB563" s="71">
        <f t="shared" si="477"/>
        <v>-4.1716858744533366E-3</v>
      </c>
      <c r="AC563" s="71">
        <f t="shared" si="478"/>
        <v>8.7328107025731461E-3</v>
      </c>
      <c r="AD563" s="71">
        <f t="shared" si="479"/>
        <v>7.7565846211522438E-3</v>
      </c>
      <c r="AE563" s="71">
        <f t="shared" si="480"/>
        <v>-5.1479119558742572E-3</v>
      </c>
      <c r="AF563" s="71">
        <f t="shared" si="481"/>
        <v>3.5848987466989396E-3</v>
      </c>
      <c r="AG563" s="71">
        <f t="shared" si="482"/>
        <v>3.6806721910060737E-3</v>
      </c>
      <c r="AH563" s="71">
        <f t="shared" si="483"/>
        <v>3.572276959423645E-4</v>
      </c>
      <c r="AI563" s="71">
        <f t="shared" si="484"/>
        <v>5.7699707408897429E-3</v>
      </c>
      <c r="AJ563" s="71">
        <f t="shared" si="485"/>
        <v>4.2233160804990505E-3</v>
      </c>
      <c r="AK563" s="71">
        <f t="shared" si="486"/>
        <v>-3.4942944302761782E-3</v>
      </c>
      <c r="AL563" s="71">
        <f t="shared" si="487"/>
        <v>9.725229767258212E-3</v>
      </c>
      <c r="AM563" s="71">
        <f t="shared" si="488"/>
        <v>1.2904496577026551E-2</v>
      </c>
      <c r="AN563" s="71">
        <f t="shared" si="489"/>
        <v>0</v>
      </c>
      <c r="AO563" s="40">
        <f t="shared" si="490"/>
        <v>0.39311388573590378</v>
      </c>
      <c r="AP563" s="40">
        <f t="shared" si="491"/>
        <v>0.38327657964435008</v>
      </c>
      <c r="AQ563" s="71">
        <f t="shared" si="492"/>
        <v>-5.6569557104809115E-4</v>
      </c>
      <c r="AR563" s="71">
        <f t="shared" si="468"/>
        <v>7.0791931769750823E-3</v>
      </c>
      <c r="AS563" s="71">
        <f t="shared" si="459"/>
        <v>3.5848987466989396E-3</v>
      </c>
      <c r="AT563" s="28">
        <f t="shared" si="460"/>
        <v>3.4808929247070693E-2</v>
      </c>
      <c r="AU563" s="28">
        <f t="shared" si="461"/>
        <v>0.67531356898517092</v>
      </c>
      <c r="AV563" s="40">
        <f t="shared" si="462"/>
        <v>0.67531356898517092</v>
      </c>
      <c r="AW563" s="71">
        <f t="shared" si="463"/>
        <v>3.5848987466989396E-3</v>
      </c>
      <c r="AX563" s="28">
        <f t="shared" si="464"/>
        <v>0.54789053591789028</v>
      </c>
      <c r="AY563" s="71">
        <f t="shared" si="465"/>
        <v>3.401184532258126E-4</v>
      </c>
      <c r="AZ563" s="71">
        <f t="shared" si="466"/>
        <v>8.7328107025731461E-3</v>
      </c>
      <c r="BA563" s="71">
        <f t="shared" si="493"/>
        <v>0.23601937472479606</v>
      </c>
      <c r="BB563" s="71">
        <f t="shared" si="467"/>
        <v>-1.6967778182374591E-3</v>
      </c>
      <c r="BC563" s="71">
        <f t="shared" si="458"/>
        <v>-6.3710036540000408E-3</v>
      </c>
      <c r="BD563" s="39">
        <f t="shared" si="457"/>
        <v>1</v>
      </c>
    </row>
    <row r="564" spans="1:56">
      <c r="A564" s="68">
        <v>43336</v>
      </c>
      <c r="B564" s="41">
        <f t="shared" si="455"/>
        <v>5</v>
      </c>
      <c r="C564" s="39">
        <v>2717.08</v>
      </c>
      <c r="D564" s="39">
        <v>2713.01</v>
      </c>
      <c r="E564" s="39">
        <v>2711.37</v>
      </c>
      <c r="F564" s="39">
        <v>2713.8</v>
      </c>
      <c r="G564" s="39">
        <v>2714.98</v>
      </c>
      <c r="H564" s="39">
        <v>2723.06</v>
      </c>
      <c r="I564" s="39">
        <v>2705.44</v>
      </c>
      <c r="J564" s="39">
        <v>1056</v>
      </c>
      <c r="K564" s="39">
        <v>946</v>
      </c>
      <c r="L564" s="39">
        <v>2715.41</v>
      </c>
      <c r="M564" s="39">
        <v>2719.46</v>
      </c>
      <c r="N564" s="39">
        <v>2729.43</v>
      </c>
      <c r="O564" s="39">
        <v>2748.82</v>
      </c>
      <c r="P564" s="39">
        <v>2714.36</v>
      </c>
      <c r="Q564" s="39">
        <v>1351</v>
      </c>
      <c r="R564" s="39">
        <v>1302</v>
      </c>
      <c r="S564" s="70">
        <f t="shared" si="407"/>
        <v>2753.5255555555564</v>
      </c>
      <c r="T564" s="70" t="str">
        <f t="shared" si="469"/>
        <v>熊</v>
      </c>
      <c r="U564" s="70">
        <f t="shared" si="470"/>
        <v>2748.82</v>
      </c>
      <c r="V564" s="70">
        <f t="shared" si="471"/>
        <v>2705.44</v>
      </c>
      <c r="W564" s="40">
        <f t="shared" si="472"/>
        <v>1.5907167875559979E-2</v>
      </c>
      <c r="X564" s="70">
        <f t="shared" si="473"/>
        <v>1351</v>
      </c>
      <c r="Y564" s="70">
        <f t="shared" si="474"/>
        <v>946</v>
      </c>
      <c r="Z564" s="71">
        <f t="shared" si="475"/>
        <v>1.5965669027043779E-2</v>
      </c>
      <c r="AA564" s="71">
        <f t="shared" si="476"/>
        <v>-2.7711945992235426E-3</v>
      </c>
      <c r="AB564" s="71">
        <f t="shared" si="477"/>
        <v>-7.0789324953836651E-3</v>
      </c>
      <c r="AC564" s="71">
        <f t="shared" si="478"/>
        <v>8.8282353801762171E-3</v>
      </c>
      <c r="AD564" s="71">
        <f t="shared" si="479"/>
        <v>1.1613954432833758E-2</v>
      </c>
      <c r="AE564" s="71">
        <f t="shared" si="480"/>
        <v>-4.2932134427261211E-3</v>
      </c>
      <c r="AF564" s="71">
        <f t="shared" si="481"/>
        <v>4.5350219374501724E-3</v>
      </c>
      <c r="AG564" s="71">
        <f t="shared" si="482"/>
        <v>1.7638273382266161E-3</v>
      </c>
      <c r="AH564" s="71">
        <f t="shared" si="483"/>
        <v>-1.4990546242007342E-3</v>
      </c>
      <c r="AI564" s="71">
        <f t="shared" si="484"/>
        <v>-2.1037320435446888E-3</v>
      </c>
      <c r="AJ564" s="71">
        <f t="shared" si="485"/>
        <v>-1.207907520992656E-3</v>
      </c>
      <c r="AK564" s="71">
        <f t="shared" si="486"/>
        <v>-7.731873744465708E-4</v>
      </c>
      <c r="AL564" s="71">
        <f t="shared" si="487"/>
        <v>6.491687161633195E-3</v>
      </c>
      <c r="AM564" s="71">
        <f t="shared" si="488"/>
        <v>1.2615530525870436E-2</v>
      </c>
      <c r="AN564" s="71">
        <f t="shared" si="489"/>
        <v>1.5836799968282458E-4</v>
      </c>
      <c r="AO564" s="40">
        <f t="shared" si="490"/>
        <v>0.66061293984108649</v>
      </c>
      <c r="AP564" s="40">
        <f t="shared" si="491"/>
        <v>1.0885357548240611</v>
      </c>
      <c r="AQ564" s="71">
        <f t="shared" si="492"/>
        <v>1.4903763106247732E-3</v>
      </c>
      <c r="AR564" s="71">
        <f t="shared" si="468"/>
        <v>5.1498413122139574E-3</v>
      </c>
      <c r="AS564" s="71">
        <f t="shared" si="459"/>
        <v>4.5350219374501724E-3</v>
      </c>
      <c r="AT564" s="28">
        <f t="shared" si="460"/>
        <v>0.5414301929625438</v>
      </c>
      <c r="AU564" s="28">
        <f t="shared" si="461"/>
        <v>0.43731863029598644</v>
      </c>
      <c r="AV564" s="40">
        <f t="shared" si="462"/>
        <v>0.55301982480405076</v>
      </c>
      <c r="AW564" s="71">
        <f t="shared" si="463"/>
        <v>4.5350219374501724E-3</v>
      </c>
      <c r="AX564" s="28">
        <f t="shared" si="464"/>
        <v>0.32319041032733853</v>
      </c>
      <c r="AY564" s="71">
        <f t="shared" si="465"/>
        <v>3.5200260682795997E-3</v>
      </c>
      <c r="AZ564" s="71">
        <f t="shared" si="466"/>
        <v>5.5365980304866802E-3</v>
      </c>
      <c r="BA564" s="71">
        <f t="shared" si="493"/>
        <v>0.67531356898517092</v>
      </c>
      <c r="BB564" s="71">
        <f t="shared" si="467"/>
        <v>7.0791931769750823E-3</v>
      </c>
      <c r="BC564" s="71">
        <f t="shared" si="458"/>
        <v>3.5848987466989396E-3</v>
      </c>
      <c r="BD564" s="39">
        <f t="shared" si="457"/>
        <v>0</v>
      </c>
    </row>
    <row r="565" spans="1:56">
      <c r="A565" s="68">
        <v>43339</v>
      </c>
      <c r="B565" s="41">
        <f t="shared" si="455"/>
        <v>1</v>
      </c>
      <c r="C565" s="39">
        <v>2736.32</v>
      </c>
      <c r="D565" s="39">
        <v>2739.46</v>
      </c>
      <c r="E565" s="39">
        <v>2739.02</v>
      </c>
      <c r="F565" s="39">
        <v>2740.16</v>
      </c>
      <c r="G565" s="39">
        <v>2768.4</v>
      </c>
      <c r="H565" s="39">
        <v>2768.4</v>
      </c>
      <c r="I565" s="39">
        <v>2736.32</v>
      </c>
      <c r="J565" s="39">
        <v>1129</v>
      </c>
      <c r="K565" s="39">
        <v>930</v>
      </c>
      <c r="L565" s="39">
        <v>2768.49</v>
      </c>
      <c r="M565" s="39">
        <v>2770.03</v>
      </c>
      <c r="N565" s="39">
        <v>2780.9</v>
      </c>
      <c r="O565" s="39">
        <v>2780.9</v>
      </c>
      <c r="P565" s="39">
        <v>2768.49</v>
      </c>
      <c r="Q565" s="39">
        <v>1459</v>
      </c>
      <c r="R565" s="39">
        <v>1300</v>
      </c>
      <c r="S565" s="70">
        <f t="shared" si="407"/>
        <v>2745.3605555555564</v>
      </c>
      <c r="T565" s="70" t="str">
        <f t="shared" si="469"/>
        <v>熊</v>
      </c>
      <c r="U565" s="70">
        <f t="shared" si="470"/>
        <v>2780.9</v>
      </c>
      <c r="V565" s="70">
        <f t="shared" si="471"/>
        <v>2736.32</v>
      </c>
      <c r="W565" s="40">
        <f t="shared" si="472"/>
        <v>1.6160664331474138E-2</v>
      </c>
      <c r="X565" s="70">
        <f t="shared" si="473"/>
        <v>1459</v>
      </c>
      <c r="Y565" s="70">
        <f t="shared" si="474"/>
        <v>930</v>
      </c>
      <c r="Z565" s="71">
        <f t="shared" si="475"/>
        <v>1.6291954157408462E-2</v>
      </c>
      <c r="AA565" s="71">
        <f t="shared" si="476"/>
        <v>2.521155797295315E-3</v>
      </c>
      <c r="AB565" s="71">
        <f t="shared" si="477"/>
        <v>0</v>
      </c>
      <c r="AC565" s="71">
        <f t="shared" si="478"/>
        <v>1.6160664331474138E-2</v>
      </c>
      <c r="AD565" s="71">
        <f t="shared" si="479"/>
        <v>1.6160664331474138E-2</v>
      </c>
      <c r="AE565" s="71">
        <f t="shared" si="480"/>
        <v>0</v>
      </c>
      <c r="AF565" s="71">
        <f t="shared" si="481"/>
        <v>1.6160664331474138E-2</v>
      </c>
      <c r="AG565" s="71">
        <f t="shared" si="482"/>
        <v>1.868182012876949E-2</v>
      </c>
      <c r="AH565" s="71">
        <f t="shared" si="483"/>
        <v>1.1468686996818497E-3</v>
      </c>
      <c r="AI565" s="71">
        <f t="shared" si="484"/>
        <v>9.8624020384138083E-4</v>
      </c>
      <c r="AJ565" s="71">
        <f t="shared" si="485"/>
        <v>1.4023608702366463E-3</v>
      </c>
      <c r="AK565" s="71">
        <f t="shared" si="486"/>
        <v>1.1655584000117902E-2</v>
      </c>
      <c r="AL565" s="71">
        <f t="shared" si="487"/>
        <v>1.1655584000117902E-2</v>
      </c>
      <c r="AM565" s="71">
        <f t="shared" si="488"/>
        <v>4.4725711068612315E-3</v>
      </c>
      <c r="AN565" s="71">
        <f t="shared" si="489"/>
        <v>3.2509224495115236E-5</v>
      </c>
      <c r="AO565" s="40">
        <f t="shared" si="490"/>
        <v>0</v>
      </c>
      <c r="AP565" s="40">
        <f t="shared" si="491"/>
        <v>-0.21477556109726756</v>
      </c>
      <c r="AQ565" s="71">
        <f t="shared" si="492"/>
        <v>5.5610525544303184E-4</v>
      </c>
      <c r="AR565" s="71">
        <f t="shared" si="468"/>
        <v>4.4725711068612315E-3</v>
      </c>
      <c r="AS565" s="71">
        <f t="shared" si="459"/>
        <v>1.6160664331474138E-2</v>
      </c>
      <c r="AT565" s="28">
        <f t="shared" si="460"/>
        <v>1</v>
      </c>
      <c r="AU565" s="28">
        <f t="shared" si="461"/>
        <v>1</v>
      </c>
      <c r="AV565" s="40">
        <f t="shared" si="462"/>
        <v>1</v>
      </c>
      <c r="AW565" s="71">
        <f t="shared" si="463"/>
        <v>1.6160664331474138E-2</v>
      </c>
      <c r="AX565" s="28">
        <f t="shared" si="464"/>
        <v>0.27837595334231335</v>
      </c>
      <c r="AY565" s="71">
        <f t="shared" si="465"/>
        <v>1.1655584000117902E-2</v>
      </c>
      <c r="AZ565" s="71">
        <f t="shared" si="466"/>
        <v>4.4725711068612315E-3</v>
      </c>
      <c r="BA565" s="71">
        <f t="shared" si="493"/>
        <v>0.55301982480405076</v>
      </c>
      <c r="BB565" s="71">
        <f t="shared" si="467"/>
        <v>5.1498413122139574E-3</v>
      </c>
      <c r="BC565" s="71">
        <f t="shared" si="458"/>
        <v>4.5350219374501724E-3</v>
      </c>
      <c r="BD565" s="39">
        <f t="shared" si="457"/>
        <v>0</v>
      </c>
    </row>
    <row r="566" spans="1:56">
      <c r="A566" s="68">
        <v>43340</v>
      </c>
      <c r="B566" s="41">
        <f t="shared" si="455"/>
        <v>2</v>
      </c>
      <c r="C566" s="39">
        <v>2782.29</v>
      </c>
      <c r="D566" s="39">
        <v>2779.89</v>
      </c>
      <c r="E566" s="39">
        <v>2787.48</v>
      </c>
      <c r="F566" s="39">
        <v>2781.72</v>
      </c>
      <c r="G566" s="39">
        <v>2780.98</v>
      </c>
      <c r="H566" s="39">
        <v>2791.39</v>
      </c>
      <c r="I566" s="39">
        <v>2773.2</v>
      </c>
      <c r="J566" s="39">
        <v>955</v>
      </c>
      <c r="K566" s="39">
        <v>1101</v>
      </c>
      <c r="L566" s="39">
        <v>2780.76</v>
      </c>
      <c r="M566" s="39">
        <v>2776.31</v>
      </c>
      <c r="N566" s="39">
        <v>2777.98</v>
      </c>
      <c r="O566" s="39">
        <v>2783.56</v>
      </c>
      <c r="P566" s="39">
        <v>2769.4</v>
      </c>
      <c r="Q566" s="39">
        <v>1339</v>
      </c>
      <c r="R566" s="39">
        <v>1435</v>
      </c>
      <c r="S566" s="70">
        <f t="shared" si="407"/>
        <v>2742.9366666666665</v>
      </c>
      <c r="T566" s="70" t="str">
        <f t="shared" si="469"/>
        <v>牛</v>
      </c>
      <c r="U566" s="70">
        <f t="shared" si="470"/>
        <v>2791.39</v>
      </c>
      <c r="V566" s="70">
        <f t="shared" si="471"/>
        <v>2769.4</v>
      </c>
      <c r="W566" s="40">
        <f t="shared" si="472"/>
        <v>7.908989415758615E-3</v>
      </c>
      <c r="X566" s="70">
        <f t="shared" si="473"/>
        <v>955</v>
      </c>
      <c r="Y566" s="70">
        <f t="shared" si="474"/>
        <v>1435</v>
      </c>
      <c r="Z566" s="71">
        <f t="shared" si="475"/>
        <v>7.9035614547727888E-3</v>
      </c>
      <c r="AA566" s="71">
        <f t="shared" si="476"/>
        <v>4.9971330439007536E-4</v>
      </c>
      <c r="AB566" s="71">
        <f t="shared" si="477"/>
        <v>-4.8156347720452316E-3</v>
      </c>
      <c r="AC566" s="71">
        <f t="shared" si="478"/>
        <v>3.0933546437135113E-3</v>
      </c>
      <c r="AD566" s="71">
        <f t="shared" si="479"/>
        <v>3.2653500329175092E-3</v>
      </c>
      <c r="AE566" s="71">
        <f t="shared" si="480"/>
        <v>-4.6436393828411813E-3</v>
      </c>
      <c r="AF566" s="71">
        <f t="shared" si="481"/>
        <v>-1.5502847391277873E-3</v>
      </c>
      <c r="AG566" s="71">
        <f t="shared" si="482"/>
        <v>-1.0505714347376759E-3</v>
      </c>
      <c r="AH566" s="71">
        <f t="shared" si="483"/>
        <v>-8.6297104694343062E-4</v>
      </c>
      <c r="AI566" s="71">
        <f t="shared" si="484"/>
        <v>1.863632251287513E-3</v>
      </c>
      <c r="AJ566" s="71">
        <f t="shared" si="485"/>
        <v>-2.0488820185236403E-4</v>
      </c>
      <c r="AK566" s="71">
        <f t="shared" si="486"/>
        <v>-4.7094605302713376E-4</v>
      </c>
      <c r="AL566" s="71">
        <f t="shared" si="487"/>
        <v>6.5377915680370977E-3</v>
      </c>
      <c r="AM566" s="71">
        <f t="shared" si="488"/>
        <v>5.0999937661036195E-3</v>
      </c>
      <c r="AN566" s="71">
        <f t="shared" si="489"/>
        <v>-7.9111932637785355E-5</v>
      </c>
      <c r="AO566" s="40">
        <f t="shared" si="490"/>
        <v>0.49972512369434408</v>
      </c>
      <c r="AP566" s="40">
        <f t="shared" si="491"/>
        <v>0.42330951072018963</v>
      </c>
      <c r="AQ566" s="71">
        <f t="shared" si="492"/>
        <v>-1.6015637561485299E-3</v>
      </c>
      <c r="AR566" s="71">
        <f t="shared" si="468"/>
        <v>-1.0002267534627634E-3</v>
      </c>
      <c r="AS566" s="71">
        <f t="shared" si="459"/>
        <v>-1.5502847391277873E-3</v>
      </c>
      <c r="AT566" s="28">
        <f t="shared" si="460"/>
        <v>0.42770753161078484</v>
      </c>
      <c r="AU566" s="28">
        <f t="shared" si="461"/>
        <v>0.60593220338983156</v>
      </c>
      <c r="AV566" s="40">
        <f t="shared" si="462"/>
        <v>0.39017735334242892</v>
      </c>
      <c r="AW566" s="71">
        <f t="shared" si="463"/>
        <v>-1.5502847391277873E-3</v>
      </c>
      <c r="AX566" s="28">
        <f t="shared" si="464"/>
        <v>-0.12642110050023772</v>
      </c>
      <c r="AY566" s="71">
        <f t="shared" si="465"/>
        <v>2.8014954820922678E-3</v>
      </c>
      <c r="AZ566" s="71">
        <f t="shared" si="466"/>
        <v>3.0933546437135113E-3</v>
      </c>
      <c r="BA566" s="71">
        <f t="shared" si="493"/>
        <v>1</v>
      </c>
      <c r="BB566" s="71">
        <f t="shared" si="467"/>
        <v>4.4725711068612315E-3</v>
      </c>
      <c r="BC566" s="71">
        <f t="shared" si="458"/>
        <v>1.6160664331474138E-2</v>
      </c>
      <c r="BD566" s="39">
        <f t="shared" si="457"/>
        <v>0</v>
      </c>
    </row>
    <row r="567" spans="1:56">
      <c r="A567" s="68">
        <v>43341</v>
      </c>
      <c r="B567" s="41">
        <f t="shared" si="455"/>
        <v>3</v>
      </c>
      <c r="C567" s="39">
        <v>2774.86</v>
      </c>
      <c r="D567" s="39">
        <v>2774.39</v>
      </c>
      <c r="E567" s="39">
        <v>2773.77</v>
      </c>
      <c r="F567" s="39">
        <v>2773.08</v>
      </c>
      <c r="G567" s="39">
        <v>2768.23</v>
      </c>
      <c r="H567" s="39">
        <v>2778.29</v>
      </c>
      <c r="I567" s="39">
        <v>2765.21</v>
      </c>
      <c r="J567" s="39">
        <v>1030</v>
      </c>
      <c r="K567" s="39">
        <v>1020</v>
      </c>
      <c r="L567" s="39">
        <v>2768.31</v>
      </c>
      <c r="M567" s="39">
        <v>2767.6</v>
      </c>
      <c r="N567" s="39">
        <v>2769.29</v>
      </c>
      <c r="O567" s="39">
        <v>2773.19</v>
      </c>
      <c r="P567" s="39">
        <v>2762.38</v>
      </c>
      <c r="Q567" s="39">
        <v>1337</v>
      </c>
      <c r="R567" s="39">
        <v>1427</v>
      </c>
      <c r="S567" s="70">
        <f t="shared" si="407"/>
        <v>2743.4900000000002</v>
      </c>
      <c r="T567" s="70" t="str">
        <f t="shared" si="469"/>
        <v>牛</v>
      </c>
      <c r="U567" s="70">
        <f t="shared" si="470"/>
        <v>2778.29</v>
      </c>
      <c r="V567" s="70">
        <f t="shared" si="471"/>
        <v>2762.38</v>
      </c>
      <c r="W567" s="40">
        <f t="shared" si="472"/>
        <v>5.7430035460439254E-3</v>
      </c>
      <c r="X567" s="70">
        <f t="shared" si="473"/>
        <v>1030</v>
      </c>
      <c r="Y567" s="70">
        <f t="shared" si="474"/>
        <v>1427</v>
      </c>
      <c r="Z567" s="71">
        <f t="shared" si="475"/>
        <v>5.7336225971760212E-3</v>
      </c>
      <c r="AA567" s="71">
        <f t="shared" si="476"/>
        <v>-1.1237494069093125E-3</v>
      </c>
      <c r="AB567" s="71">
        <f t="shared" si="477"/>
        <v>-3.2446608776680133E-3</v>
      </c>
      <c r="AC567" s="71">
        <f t="shared" si="478"/>
        <v>2.4983426683759229E-3</v>
      </c>
      <c r="AD567" s="71">
        <f t="shared" si="479"/>
        <v>1.2353350571103906E-3</v>
      </c>
      <c r="AE567" s="71">
        <f t="shared" si="480"/>
        <v>-4.5076684889334947E-3</v>
      </c>
      <c r="AF567" s="71">
        <f t="shared" si="481"/>
        <v>-2.0093258205574802E-3</v>
      </c>
      <c r="AG567" s="71">
        <f t="shared" si="482"/>
        <v>-3.1330752274668396E-3</v>
      </c>
      <c r="AH567" s="71">
        <f t="shared" si="483"/>
        <v>-1.693922606204387E-4</v>
      </c>
      <c r="AI567" s="71">
        <f t="shared" si="484"/>
        <v>-3.9288978144922065E-4</v>
      </c>
      <c r="AJ567" s="71">
        <f t="shared" si="485"/>
        <v>-6.4167963643326864E-4</v>
      </c>
      <c r="AK567" s="71">
        <f t="shared" si="486"/>
        <v>-2.3921686862977366E-3</v>
      </c>
      <c r="AL567" s="71">
        <f t="shared" si="487"/>
        <v>4.7190490750115745E-3</v>
      </c>
      <c r="AM567" s="71">
        <f t="shared" si="488"/>
        <v>3.9056551507562864E-3</v>
      </c>
      <c r="AN567" s="71">
        <f t="shared" si="489"/>
        <v>2.8898915208930095E-5</v>
      </c>
      <c r="AO567" s="40">
        <f t="shared" si="490"/>
        <v>0.73776758409787035</v>
      </c>
      <c r="AP567" s="40">
        <f t="shared" si="491"/>
        <v>0.97629969418960649</v>
      </c>
      <c r="AQ567" s="71">
        <f t="shared" si="492"/>
        <v>-2.5650706167295434E-4</v>
      </c>
      <c r="AR567" s="71">
        <f t="shared" si="468"/>
        <v>3.5394395053124498E-4</v>
      </c>
      <c r="AS567" s="71">
        <f t="shared" si="459"/>
        <v>-2.0093258205574802E-3</v>
      </c>
      <c r="AT567" s="28">
        <f t="shared" si="460"/>
        <v>0.23088685015290508</v>
      </c>
      <c r="AU567" s="28">
        <f t="shared" si="461"/>
        <v>0.63922294172061878</v>
      </c>
      <c r="AV567" s="40">
        <f t="shared" si="462"/>
        <v>0.43431803896919657</v>
      </c>
      <c r="AW567" s="71">
        <f t="shared" si="463"/>
        <v>-2.0093258205574802E-3</v>
      </c>
      <c r="AX567" s="28">
        <f t="shared" si="464"/>
        <v>6.1596480201133071E-2</v>
      </c>
      <c r="AY567" s="71">
        <f t="shared" si="465"/>
        <v>1.0915453316033522E-3</v>
      </c>
      <c r="AZ567" s="71">
        <f t="shared" si="466"/>
        <v>2.4983426683759229E-3</v>
      </c>
      <c r="BA567" s="71">
        <f t="shared" si="493"/>
        <v>0.39017735334242892</v>
      </c>
      <c r="BB567" s="71">
        <f t="shared" si="467"/>
        <v>-1.0002267534627634E-3</v>
      </c>
      <c r="BC567" s="71">
        <f t="shared" si="458"/>
        <v>-1.5502847391277873E-3</v>
      </c>
      <c r="BD567" s="39">
        <f t="shared" si="457"/>
        <v>1</v>
      </c>
    </row>
    <row r="568" spans="1:56">
      <c r="A568" s="68">
        <v>43342</v>
      </c>
      <c r="B568" s="41">
        <f t="shared" si="455"/>
        <v>4</v>
      </c>
      <c r="C568" s="39">
        <v>2769.33</v>
      </c>
      <c r="D568" s="39">
        <v>2771.42</v>
      </c>
      <c r="E568" s="39">
        <v>2776.98</v>
      </c>
      <c r="F568" s="39">
        <v>2773.81</v>
      </c>
      <c r="G568" s="39">
        <v>2746.85</v>
      </c>
      <c r="H568" s="39">
        <v>2780.53</v>
      </c>
      <c r="I568" s="39">
        <v>2746.29</v>
      </c>
      <c r="J568" s="39">
        <v>934</v>
      </c>
      <c r="K568" s="39">
        <v>1124</v>
      </c>
      <c r="L568" s="39">
        <v>2746.57</v>
      </c>
      <c r="M568" s="39">
        <v>2746.25</v>
      </c>
      <c r="N568" s="39">
        <v>2737.74</v>
      </c>
      <c r="O568" s="39">
        <v>2751.47</v>
      </c>
      <c r="P568" s="39">
        <v>2736.57</v>
      </c>
      <c r="Q568" s="39">
        <v>1350</v>
      </c>
      <c r="R568" s="39">
        <v>1446</v>
      </c>
      <c r="S568" s="70">
        <f t="shared" si="407"/>
        <v>2745.0927777777779</v>
      </c>
      <c r="T568" s="70" t="str">
        <f t="shared" si="469"/>
        <v>牛</v>
      </c>
      <c r="U568" s="70">
        <f t="shared" si="470"/>
        <v>2780.53</v>
      </c>
      <c r="V568" s="70">
        <f t="shared" si="471"/>
        <v>2736.57</v>
      </c>
      <c r="W568" s="40">
        <f t="shared" si="472"/>
        <v>1.59362456183763E-2</v>
      </c>
      <c r="X568" s="70">
        <f t="shared" si="473"/>
        <v>934</v>
      </c>
      <c r="Y568" s="70">
        <f t="shared" si="474"/>
        <v>1446</v>
      </c>
      <c r="Z568" s="71">
        <f t="shared" si="475"/>
        <v>1.5873875630567694E-2</v>
      </c>
      <c r="AA568" s="71">
        <f t="shared" si="476"/>
        <v>1.4444031184814841E-5</v>
      </c>
      <c r="AB568" s="71">
        <f t="shared" si="477"/>
        <v>-1.5508794481040518E-2</v>
      </c>
      <c r="AC568" s="71">
        <f t="shared" si="478"/>
        <v>4.2745113733575754E-4</v>
      </c>
      <c r="AD568" s="71">
        <f t="shared" si="479"/>
        <v>4.036143327730334E-3</v>
      </c>
      <c r="AE568" s="71">
        <f t="shared" si="480"/>
        <v>-1.1900102290645878E-2</v>
      </c>
      <c r="AF568" s="71">
        <f t="shared" si="481"/>
        <v>-1.1472651153310153E-2</v>
      </c>
      <c r="AG568" s="71">
        <f t="shared" si="482"/>
        <v>-1.1458207122125235E-2</v>
      </c>
      <c r="AH568" s="71">
        <f t="shared" si="483"/>
        <v>7.5441053977327161E-4</v>
      </c>
      <c r="AI568" s="71">
        <f t="shared" si="484"/>
        <v>2.7585925962552433E-3</v>
      </c>
      <c r="AJ568" s="71">
        <f t="shared" si="485"/>
        <v>1.6164127102839686E-3</v>
      </c>
      <c r="AK568" s="71">
        <f t="shared" si="486"/>
        <v>-8.1506130873420443E-3</v>
      </c>
      <c r="AL568" s="71">
        <f t="shared" si="487"/>
        <v>1.2390647086688253E-2</v>
      </c>
      <c r="AM568" s="71">
        <f t="shared" si="488"/>
        <v>5.4300029192346829E-3</v>
      </c>
      <c r="AN568" s="71">
        <f t="shared" si="489"/>
        <v>-1.0194013938207457E-4</v>
      </c>
      <c r="AO568" s="40">
        <f t="shared" si="490"/>
        <v>0.67289719626167654</v>
      </c>
      <c r="AP568" s="40">
        <f t="shared" si="491"/>
        <v>0.67172897196261216</v>
      </c>
      <c r="AQ568" s="71">
        <f t="shared" si="492"/>
        <v>-1.1651574250102585E-4</v>
      </c>
      <c r="AR568" s="71">
        <f t="shared" si="468"/>
        <v>-3.2200979265859593E-3</v>
      </c>
      <c r="AS568" s="71">
        <f t="shared" si="459"/>
        <v>-1.1472651153310153E-2</v>
      </c>
      <c r="AT568" s="28">
        <f t="shared" si="460"/>
        <v>1.6355140186914183E-2</v>
      </c>
      <c r="AU568" s="28">
        <f t="shared" si="461"/>
        <v>7.8523489932862192E-2</v>
      </c>
      <c r="AV568" s="40">
        <f t="shared" si="462"/>
        <v>2.6615104640573636E-2</v>
      </c>
      <c r="AW568" s="71">
        <f t="shared" si="463"/>
        <v>-1.1472651153310153E-2</v>
      </c>
      <c r="AX568" s="28">
        <f t="shared" si="464"/>
        <v>-0.20086442220201034</v>
      </c>
      <c r="AY568" s="71">
        <f t="shared" si="465"/>
        <v>2.0389067161582551E-4</v>
      </c>
      <c r="AZ568" s="71">
        <f t="shared" si="466"/>
        <v>4.2745113733575754E-4</v>
      </c>
      <c r="BA568" s="71">
        <f t="shared" si="493"/>
        <v>0.43431803896919657</v>
      </c>
      <c r="BB568" s="71">
        <f t="shared" si="467"/>
        <v>3.5394395053124498E-4</v>
      </c>
      <c r="BC568" s="71">
        <f t="shared" si="458"/>
        <v>-2.0093258205574802E-3</v>
      </c>
      <c r="BD568" s="39">
        <f t="shared" si="457"/>
        <v>0</v>
      </c>
    </row>
    <row r="569" spans="1:56">
      <c r="A569" s="68">
        <v>43343</v>
      </c>
      <c r="B569" s="41">
        <f t="shared" si="455"/>
        <v>5</v>
      </c>
      <c r="C569" s="39">
        <v>2730.11</v>
      </c>
      <c r="D569" s="39">
        <v>2731.16</v>
      </c>
      <c r="E569" s="39">
        <v>2729.76</v>
      </c>
      <c r="F569" s="39">
        <v>2721.12</v>
      </c>
      <c r="G569" s="39">
        <v>2735.51</v>
      </c>
      <c r="H569" s="39">
        <v>2743.89</v>
      </c>
      <c r="I569" s="39">
        <v>2710.59</v>
      </c>
      <c r="J569" s="39">
        <v>1111</v>
      </c>
      <c r="K569" s="39">
        <v>1018</v>
      </c>
      <c r="L569" s="39">
        <v>2735.89</v>
      </c>
      <c r="M569" s="39">
        <v>2736.62</v>
      </c>
      <c r="N569" s="39">
        <v>2725.25</v>
      </c>
      <c r="O569" s="39">
        <v>2744.63</v>
      </c>
      <c r="P569" s="39">
        <v>2719.6</v>
      </c>
      <c r="Q569" s="39">
        <v>1332</v>
      </c>
      <c r="R569" s="39">
        <v>1454</v>
      </c>
      <c r="S569" s="70">
        <f t="shared" si="407"/>
        <v>2746.9027777777783</v>
      </c>
      <c r="T569" s="70" t="str">
        <f t="shared" ref="T569" si="494">IF(AVERAGE(N568)&lt;S568,"熊",IF(AVERAGE(N568)&gt;S568,"牛",""))</f>
        <v>熊</v>
      </c>
      <c r="U569" s="70">
        <f t="shared" ref="U569" si="495">MAX(H569,O569)</f>
        <v>2744.63</v>
      </c>
      <c r="V569" s="70">
        <f t="shared" ref="V569" si="496">MIN(I569,P569)</f>
        <v>2710.59</v>
      </c>
      <c r="W569" s="40">
        <f t="shared" ref="W569" si="497">LN(U569/V569)</f>
        <v>1.24799519753266E-2</v>
      </c>
      <c r="X569" s="70">
        <f t="shared" ref="X569" si="498">IF(U569=H569,J569,Q569)</f>
        <v>1332</v>
      </c>
      <c r="Y569" s="70">
        <f t="shared" ref="Y569" si="499">IF(V569=I569,K569,R569)</f>
        <v>1018</v>
      </c>
      <c r="Z569" s="71">
        <f t="shared" ref="Z569" si="500">(U569-V569)/(C569)</f>
        <v>1.2468362080648752E-2</v>
      </c>
      <c r="AA569" s="71">
        <f t="shared" ref="AA569" si="501">LN(C569/N568)</f>
        <v>-2.7908611071792138E-3</v>
      </c>
      <c r="AB569" s="71">
        <f t="shared" ref="AB569" si="502">LN(N569/U569)</f>
        <v>-7.0861083218702872E-3</v>
      </c>
      <c r="AC569" s="71">
        <f t="shared" ref="AC569" si="503">LN(N569/V569)</f>
        <v>5.3938436534564354E-3</v>
      </c>
      <c r="AD569" s="71">
        <f t="shared" ref="AD569" si="504">LN(U569/C569)</f>
        <v>5.3043739227825945E-3</v>
      </c>
      <c r="AE569" s="71">
        <f t="shared" ref="AE569" si="505">LN(V569/C569)</f>
        <v>-7.1755780525441688E-3</v>
      </c>
      <c r="AF569" s="71">
        <f t="shared" ref="AF569" si="506">LN(N569/C569)</f>
        <v>-1.7817343990878252E-3</v>
      </c>
      <c r="AG569" s="71">
        <f t="shared" ref="AG569" si="507">LN(N569/N568)</f>
        <v>-4.5725955062670227E-3</v>
      </c>
      <c r="AH569" s="71">
        <f t="shared" ref="AH569" si="508">LN(D569/C569)</f>
        <v>3.84525948337217E-4</v>
      </c>
      <c r="AI569" s="71">
        <f t="shared" ref="AI569" si="509">LN(E569/C569)</f>
        <v>-1.2820818095640732E-4</v>
      </c>
      <c r="AJ569" s="71">
        <f t="shared" ref="AJ569" si="510">LN(F569/C569)</f>
        <v>-3.2983411634524944E-3</v>
      </c>
      <c r="AK569" s="71">
        <f t="shared" ref="AK569" si="511">+LN(G569/C569)</f>
        <v>1.9759887284660068E-3</v>
      </c>
      <c r="AL569" s="71">
        <f t="shared" ref="AL569" si="512">LN(H569/I569)</f>
        <v>1.2210298223683483E-2</v>
      </c>
      <c r="AM569" s="71">
        <f t="shared" ref="AM569" si="513">LN(O569/P569)</f>
        <v>9.1614646780336668E-3</v>
      </c>
      <c r="AN569" s="71">
        <f t="shared" ref="AN569" si="514">LN(L569/G569)</f>
        <v>1.3890411982706439E-4</v>
      </c>
      <c r="AO569" s="40">
        <f t="shared" ref="AO569" si="515">(C569-I569)/(H569-I569)</f>
        <v>0.58618618618619045</v>
      </c>
      <c r="AP569" s="40">
        <f t="shared" ref="AP569" si="516">(N568-I569)/(H569-I569)</f>
        <v>0.8153153153153111</v>
      </c>
      <c r="AQ569" s="71">
        <f t="shared" ref="AQ569" si="517">LN(M569/L569)</f>
        <v>2.6678800196983684E-4</v>
      </c>
      <c r="AR569" s="71">
        <f t="shared" ref="AR569" si="518">LN(N569/L569)</f>
        <v>-3.8966272473807606E-3</v>
      </c>
      <c r="AS569" s="71">
        <f t="shared" ref="AS569" si="519">LN(N569/C569)</f>
        <v>-1.7817343990878252E-3</v>
      </c>
      <c r="AT569" s="28">
        <f t="shared" ref="AT569" si="520">+(G569-I569)/(H569-I569)</f>
        <v>0.74834834834835662</v>
      </c>
      <c r="AU569" s="28">
        <f t="shared" ref="AU569" si="521">+(N569-P569)/(O569-P569)</f>
        <v>0.22572912504994191</v>
      </c>
      <c r="AV569" s="40">
        <f t="shared" ref="AV569" si="522">+(N569-V569)/(U569-V569)</f>
        <v>0.43066980023501383</v>
      </c>
      <c r="AW569" s="71">
        <f t="shared" ref="AW569" si="523">LN(N569/C569)</f>
        <v>-1.7817343990878252E-3</v>
      </c>
      <c r="AX569" s="28">
        <f t="shared" ref="AX569" si="524">(N569-L569)/(U569-V569)</f>
        <v>-0.31257344300822221</v>
      </c>
      <c r="AY569" s="71">
        <f t="shared" ref="AY569" si="525">LN(G569/I569)</f>
        <v>9.1515667810102216E-3</v>
      </c>
      <c r="AZ569" s="71">
        <f t="shared" ref="AZ569" si="526">LN(N569/P569)</f>
        <v>2.0753563561634785E-3</v>
      </c>
      <c r="BA569" s="71">
        <f t="shared" ref="BA569" si="527">AV568</f>
        <v>2.6615104640573636E-2</v>
      </c>
      <c r="BB569" s="71">
        <f t="shared" ref="BB569" si="528">AR568</f>
        <v>-3.2200979265859593E-3</v>
      </c>
      <c r="BC569" s="71">
        <f t="shared" ref="BC569" si="529">AS568</f>
        <v>-1.1472651153310153E-2</v>
      </c>
      <c r="BD569" s="39">
        <f t="shared" si="457"/>
        <v>1</v>
      </c>
    </row>
    <row r="570" spans="1:56">
      <c r="A570" s="68">
        <v>43346</v>
      </c>
      <c r="B570" s="41">
        <f t="shared" si="455"/>
        <v>1</v>
      </c>
      <c r="C570" s="39">
        <v>2716.4</v>
      </c>
      <c r="D570" s="39">
        <v>2717.1</v>
      </c>
      <c r="E570" s="39">
        <v>2719.48</v>
      </c>
      <c r="F570" s="39">
        <v>2712.44</v>
      </c>
      <c r="G570" s="39">
        <v>2699.66</v>
      </c>
      <c r="H570" s="39">
        <v>2720.11</v>
      </c>
      <c r="I570" s="39">
        <v>2692.54</v>
      </c>
      <c r="J570" s="39">
        <v>938</v>
      </c>
      <c r="K570" s="39">
        <v>1123</v>
      </c>
      <c r="L570" s="39">
        <v>2699.3</v>
      </c>
      <c r="M570" s="39">
        <v>2696.57</v>
      </c>
      <c r="N570" s="39">
        <v>2720.73</v>
      </c>
      <c r="O570" s="39">
        <v>2722.59</v>
      </c>
      <c r="P570" s="39">
        <v>2694.67</v>
      </c>
      <c r="Q570" s="39">
        <v>1436</v>
      </c>
      <c r="R570" s="39">
        <v>1317</v>
      </c>
      <c r="S570" s="70">
        <f t="shared" si="407"/>
        <v>2743.8961111111112</v>
      </c>
      <c r="T570" s="70" t="str">
        <f t="shared" ref="T570" si="530">IF(AVERAGE(N569)&lt;S569,"熊",IF(AVERAGE(N569)&gt;S569,"牛",""))</f>
        <v>熊</v>
      </c>
      <c r="U570" s="70">
        <f t="shared" ref="U570" si="531">MAX(H570,O570)</f>
        <v>2722.59</v>
      </c>
      <c r="V570" s="70">
        <f t="shared" ref="V570" si="532">MIN(I570,P570)</f>
        <v>2692.54</v>
      </c>
      <c r="W570" s="40">
        <f t="shared" ref="W570" si="533">LN(U570/V570)</f>
        <v>1.1098647110054904E-2</v>
      </c>
      <c r="X570" s="70">
        <f t="shared" ref="X570" si="534">IF(U570=H570,J570,Q570)</f>
        <v>1436</v>
      </c>
      <c r="Y570" s="70">
        <f t="shared" ref="Y570" si="535">IF(V570=I570,K570,R570)</f>
        <v>1123</v>
      </c>
      <c r="Z570" s="71">
        <f t="shared" ref="Z570" si="536">(U570-V570)/(C570)</f>
        <v>1.1062435576498374E-2</v>
      </c>
      <c r="AA570" s="71">
        <f t="shared" ref="AA570" si="537">LN(C570/N569)</f>
        <v>-3.2526927688315121E-3</v>
      </c>
      <c r="AB570" s="71">
        <f t="shared" ref="AB570" si="538">LN(N570/U570)</f>
        <v>-6.8340647707354919E-4</v>
      </c>
      <c r="AC570" s="71">
        <f t="shared" ref="AC570" si="539">LN(N570/V570)</f>
        <v>1.0415240632981482E-2</v>
      </c>
      <c r="AD570" s="71">
        <f t="shared" ref="AD570" si="540">LN(U570/C570)</f>
        <v>2.2761588723202177E-3</v>
      </c>
      <c r="AE570" s="71">
        <f t="shared" ref="AE570" si="541">LN(V570/C570)</f>
        <v>-8.8224882377348109E-3</v>
      </c>
      <c r="AF570" s="71">
        <f t="shared" ref="AF570" si="542">LN(N570/C570)</f>
        <v>1.5927523952466523E-3</v>
      </c>
      <c r="AG570" s="71">
        <f t="shared" ref="AG570" si="543">LN(N570/N569)</f>
        <v>-1.6599403735849394E-3</v>
      </c>
      <c r="AH570" s="71">
        <f t="shared" ref="AH570" si="544">LN(D570/C570)</f>
        <v>2.5766080937605099E-4</v>
      </c>
      <c r="AI570" s="71">
        <f t="shared" ref="AI570" si="545">LN(E570/C570)</f>
        <v>1.1332113032676504E-3</v>
      </c>
      <c r="AJ570" s="71">
        <f t="shared" ref="AJ570" si="546">LN(F570/C570)</f>
        <v>-1.4588754512363258E-3</v>
      </c>
      <c r="AK570" s="71">
        <f t="shared" ref="AK570" si="547">+LN(G570/C570)</f>
        <v>-6.1816351024769857E-3</v>
      </c>
      <c r="AL570" s="71">
        <f t="shared" ref="AL570" si="548">LN(H570/I570)</f>
        <v>1.0187334646889723E-2</v>
      </c>
      <c r="AM570" s="71">
        <f t="shared" ref="AM570" si="549">LN(O570/P570)</f>
        <v>1.0307885245939169E-2</v>
      </c>
      <c r="AN570" s="71">
        <f t="shared" ref="AN570" si="550">LN(L570/G570)</f>
        <v>-1.3335901748974817E-4</v>
      </c>
      <c r="AO570" s="40">
        <f t="shared" ref="AO570" si="551">(C570-I570)/(H570-I570)</f>
        <v>0.86543344214726103</v>
      </c>
      <c r="AP570" s="40">
        <f t="shared" ref="AP570" si="552">(N569-I570)/(H570-I570)</f>
        <v>1.1864345302865376</v>
      </c>
      <c r="AQ570" s="71">
        <f t="shared" ref="AQ570" si="553">LN(M570/L570)</f>
        <v>-1.0118851021021676E-3</v>
      </c>
      <c r="AR570" s="71">
        <f t="shared" ref="AR570" si="554">LN(N570/L570)</f>
        <v>7.9077465152132681E-3</v>
      </c>
      <c r="AS570" s="71">
        <f t="shared" ref="AS570" si="555">LN(N570/C570)</f>
        <v>1.5927523952466523E-3</v>
      </c>
      <c r="AT570" s="28">
        <f t="shared" ref="AT570" si="556">+(G570-I570)/(H570-I570)</f>
        <v>0.25825172288719073</v>
      </c>
      <c r="AU570" s="28">
        <f t="shared" ref="AU570" si="557">+(N570-P570)/(O570-P570)</f>
        <v>0.93338108882521054</v>
      </c>
      <c r="AV570" s="40">
        <f t="shared" ref="AV570" si="558">+(N570-V570)/(U570-V570)</f>
        <v>0.9381031613976667</v>
      </c>
      <c r="AW570" s="71">
        <f t="shared" ref="AW570" si="559">LN(N570/C570)</f>
        <v>1.5927523952466523E-3</v>
      </c>
      <c r="AX570" s="28">
        <f t="shared" ref="AX570" si="560">(N570-L570)/(U570-V570)</f>
        <v>0.71314475873543115</v>
      </c>
      <c r="AY570" s="71">
        <f t="shared" ref="AY570" si="561">LN(G570/I570)</f>
        <v>2.6408531352578235E-3</v>
      </c>
      <c r="AZ570" s="71">
        <f t="shared" ref="AZ570" si="562">LN(N570/P570)</f>
        <v>9.6244787688657112E-3</v>
      </c>
      <c r="BA570" s="71">
        <f t="shared" ref="BA570" si="563">AV569</f>
        <v>0.43066980023501383</v>
      </c>
      <c r="BB570" s="71">
        <f t="shared" ref="BB570" si="564">AR569</f>
        <v>-3.8966272473807606E-3</v>
      </c>
      <c r="BC570" s="71">
        <f t="shared" ref="BC570" si="565">AS569</f>
        <v>-1.7817343990878252E-3</v>
      </c>
      <c r="BD570" s="39">
        <f t="shared" ref="BD570" si="566">IF(AR569&lt;0,1,0)</f>
        <v>1</v>
      </c>
    </row>
    <row r="571" spans="1:56">
      <c r="A571" s="68">
        <v>43347</v>
      </c>
      <c r="B571" s="41">
        <f t="shared" si="455"/>
        <v>2</v>
      </c>
      <c r="C571" s="39">
        <v>2720.65</v>
      </c>
      <c r="D571" s="39">
        <v>2720.44</v>
      </c>
      <c r="E571" s="39">
        <v>2718.94</v>
      </c>
      <c r="F571" s="39">
        <v>2724.28</v>
      </c>
      <c r="G571" s="39">
        <v>2719.19</v>
      </c>
      <c r="H571" s="39">
        <v>2732.42</v>
      </c>
      <c r="I571" s="39">
        <v>2712.56</v>
      </c>
      <c r="J571" s="39">
        <v>948</v>
      </c>
      <c r="K571" s="39">
        <v>1108</v>
      </c>
      <c r="L571" s="39">
        <v>2719.17</v>
      </c>
      <c r="M571" s="39">
        <v>2717.92</v>
      </c>
      <c r="N571" s="39">
        <v>2750.58</v>
      </c>
      <c r="O571" s="39">
        <v>2756.4</v>
      </c>
      <c r="P571" s="39">
        <v>2715.42</v>
      </c>
      <c r="Q571" s="39">
        <v>1413</v>
      </c>
      <c r="R571" s="39">
        <v>1314</v>
      </c>
      <c r="S571" s="70">
        <f t="shared" si="407"/>
        <v>2742.599444444445</v>
      </c>
      <c r="T571" s="70" t="str">
        <f t="shared" ref="T571" si="567">IF(AVERAGE(N570)&lt;S570,"熊",IF(AVERAGE(N570)&gt;S570,"牛",""))</f>
        <v>熊</v>
      </c>
      <c r="U571" s="70">
        <f t="shared" ref="U571" si="568">MAX(H571,O571)</f>
        <v>2756.4</v>
      </c>
      <c r="V571" s="70">
        <f t="shared" ref="V571" si="569">MIN(I571,P571)</f>
        <v>2712.56</v>
      </c>
      <c r="W571" s="40">
        <f t="shared" ref="W571" si="570">LN(U571/V571)</f>
        <v>1.6032642063309149E-2</v>
      </c>
      <c r="X571" s="70">
        <f t="shared" ref="X571" si="571">IF(U571=H571,J571,Q571)</f>
        <v>1413</v>
      </c>
      <c r="Y571" s="70">
        <f t="shared" ref="Y571" si="572">IF(V571=I571,K571,R571)</f>
        <v>1108</v>
      </c>
      <c r="Z571" s="71">
        <f t="shared" ref="Z571" si="573">(U571-V571)/(C571)</f>
        <v>1.61137963354346E-2</v>
      </c>
      <c r="AA571" s="71">
        <f t="shared" ref="AA571" si="574">LN(C571/N570)</f>
        <v>-2.9404305527496845E-5</v>
      </c>
      <c r="AB571" s="71">
        <f t="shared" ref="AB571" si="575">LN(N571/U571)</f>
        <v>-2.1136819697224122E-3</v>
      </c>
      <c r="AC571" s="71">
        <f t="shared" ref="AC571" si="576">LN(N571/V571)</f>
        <v>1.3918960093586912E-2</v>
      </c>
      <c r="AD571" s="71">
        <f t="shared" ref="AD571" si="577">LN(U571/C571)</f>
        <v>1.305465815369739E-2</v>
      </c>
      <c r="AE571" s="71">
        <f t="shared" ref="AE571" si="578">LN(V571/C571)</f>
        <v>-2.9779839096117896E-3</v>
      </c>
      <c r="AF571" s="71">
        <f t="shared" ref="AF571" si="579">LN(N571/C571)</f>
        <v>1.0940976183975005E-2</v>
      </c>
      <c r="AG571" s="71">
        <f t="shared" ref="AG571" si="580">LN(N571/N570)</f>
        <v>1.0911571878447436E-2</v>
      </c>
      <c r="AH571" s="71">
        <f t="shared" ref="AH571" si="581">LN(D571/C571)</f>
        <v>-7.7190415929223244E-5</v>
      </c>
      <c r="AI571" s="71">
        <f t="shared" ref="AI571" si="582">LN(E571/C571)</f>
        <v>-6.2872387673683762E-4</v>
      </c>
      <c r="AJ571" s="71">
        <f t="shared" ref="AJ571" si="583">LN(F571/C571)</f>
        <v>1.3333506722003306E-3</v>
      </c>
      <c r="AK571" s="71">
        <f t="shared" ref="AK571" si="584">+LN(G571/C571)</f>
        <v>-5.3678050643268837E-4</v>
      </c>
      <c r="AL571" s="71">
        <f t="shared" ref="AL571" si="585">LN(H571/I571)</f>
        <v>7.2948249836995863E-3</v>
      </c>
      <c r="AM571" s="71">
        <f t="shared" ref="AM571" si="586">LN(O571/P571)</f>
        <v>1.4978842946633229E-2</v>
      </c>
      <c r="AN571" s="71">
        <f t="shared" ref="AN571" si="587">LN(L571/G571)</f>
        <v>-7.3551585404167727E-6</v>
      </c>
      <c r="AO571" s="40">
        <f t="shared" ref="AO571" si="588">(C571-I571)/(H571-I571)</f>
        <v>0.40735146022155555</v>
      </c>
      <c r="AP571" s="40">
        <f t="shared" ref="AP571" si="589">(N570-I571)/(H571-I571)</f>
        <v>0.41137965760322359</v>
      </c>
      <c r="AQ571" s="71">
        <f t="shared" ref="AQ571" si="590">LN(M571/L571)</f>
        <v>-4.5980479338135022E-4</v>
      </c>
      <c r="AR571" s="71">
        <f t="shared" ref="AR571" si="591">LN(N571/L571)</f>
        <v>1.1485111848948126E-2</v>
      </c>
      <c r="AS571" s="71">
        <f t="shared" ref="AS571" si="592">LN(N571/C571)</f>
        <v>1.0940976183975005E-2</v>
      </c>
      <c r="AT571" s="28">
        <f t="shared" ref="AT571" si="593">+(G571-I571)/(H571-I571)</f>
        <v>0.33383685800604568</v>
      </c>
      <c r="AU571" s="28">
        <f t="shared" ref="AU571" si="594">+(N571-P571)/(O571-P571)</f>
        <v>0.85797950219618935</v>
      </c>
      <c r="AV571" s="40">
        <f t="shared" ref="AV571" si="595">+(N571-V571)/(U571-V571)</f>
        <v>0.86724452554744191</v>
      </c>
      <c r="AW571" s="71">
        <f t="shared" ref="AW571" si="596">LN(N571/C571)</f>
        <v>1.0940976183975005E-2</v>
      </c>
      <c r="AX571" s="28">
        <f t="shared" ref="AX571" si="597">(N571-L571)/(U571-V571)</f>
        <v>0.71646897810218413</v>
      </c>
      <c r="AY571" s="71">
        <f t="shared" ref="AY571" si="598">LN(G571/I571)</f>
        <v>2.4412034031792576E-3</v>
      </c>
      <c r="AZ571" s="71">
        <f t="shared" ref="AZ571" si="599">LN(N571/P571)</f>
        <v>1.2865160976910862E-2</v>
      </c>
      <c r="BA571" s="71">
        <f t="shared" ref="BA571" si="600">AV570</f>
        <v>0.9381031613976667</v>
      </c>
      <c r="BB571" s="71">
        <f t="shared" ref="BB571" si="601">AR570</f>
        <v>7.9077465152132681E-3</v>
      </c>
      <c r="BC571" s="71">
        <f t="shared" ref="BC571" si="602">AS570</f>
        <v>1.5927523952466523E-3</v>
      </c>
      <c r="BD571" s="39">
        <f t="shared" ref="BD571" si="603">IF(AR570&lt;0,1,0)</f>
        <v>0</v>
      </c>
    </row>
    <row r="572" spans="1:56">
      <c r="A572" s="68">
        <v>43348</v>
      </c>
      <c r="B572" s="41">
        <f t="shared" si="455"/>
        <v>3</v>
      </c>
      <c r="C572" s="39">
        <v>2741.38</v>
      </c>
      <c r="D572" s="39">
        <v>2742.16</v>
      </c>
      <c r="E572" s="39">
        <v>2741.07</v>
      </c>
      <c r="F572" s="39">
        <v>2740</v>
      </c>
      <c r="G572" s="39">
        <v>2725.26</v>
      </c>
      <c r="H572" s="39">
        <v>2745.45</v>
      </c>
      <c r="I572" s="39">
        <v>2725.26</v>
      </c>
      <c r="J572" s="39">
        <v>945</v>
      </c>
      <c r="K572" s="39">
        <v>1129</v>
      </c>
      <c r="L572" s="39">
        <v>2725.77</v>
      </c>
      <c r="M572" s="39">
        <v>2726.63</v>
      </c>
      <c r="N572" s="39">
        <v>2704.34</v>
      </c>
      <c r="O572" s="39">
        <v>2733.52</v>
      </c>
      <c r="P572" s="39">
        <v>2704.34</v>
      </c>
      <c r="Q572" s="39">
        <v>1335</v>
      </c>
      <c r="R572" s="39">
        <v>1459</v>
      </c>
      <c r="S572" s="70">
        <f t="shared" si="407"/>
        <v>2740.1661111111116</v>
      </c>
      <c r="T572" s="70" t="str">
        <f t="shared" ref="T572" si="604">IF(AVERAGE(N571)&lt;S571,"熊",IF(AVERAGE(N571)&gt;S571,"牛",""))</f>
        <v>牛</v>
      </c>
      <c r="U572" s="70">
        <f t="shared" ref="U572" si="605">MAX(H572,O572)</f>
        <v>2745.45</v>
      </c>
      <c r="V572" s="70">
        <f t="shared" ref="V572" si="606">MIN(I572,P572)</f>
        <v>2704.34</v>
      </c>
      <c r="W572" s="40">
        <f t="shared" ref="W572" si="607">LN(U572/V572)</f>
        <v>1.5087106030822126E-2</v>
      </c>
      <c r="X572" s="70">
        <f t="shared" ref="X572" si="608">IF(U572=H572,J572,Q572)</f>
        <v>945</v>
      </c>
      <c r="Y572" s="70">
        <f t="shared" ref="Y572" si="609">IF(V572=I572,K572,R572)</f>
        <v>1459</v>
      </c>
      <c r="Z572" s="71">
        <f t="shared" ref="Z572" si="610">(U572-V572)/(C572)</f>
        <v>1.4996096856327714E-2</v>
      </c>
      <c r="AA572" s="71">
        <f t="shared" ref="AA572" si="611">LN(C572/N571)</f>
        <v>-3.3503552850857651E-3</v>
      </c>
      <c r="AB572" s="71">
        <f t="shared" ref="AB572" si="612">LN(N572/U572)</f>
        <v>-1.5087106030822193E-2</v>
      </c>
      <c r="AC572" s="71">
        <f t="shared" ref="AC572" si="613">LN(N572/V572)</f>
        <v>0</v>
      </c>
      <c r="AD572" s="71">
        <f t="shared" ref="AD572" si="614">LN(U572/C572)</f>
        <v>1.4835527058359775E-3</v>
      </c>
      <c r="AE572" s="71">
        <f t="shared" ref="AE572" si="615">LN(V572/C572)</f>
        <v>-1.3603553324986086E-2</v>
      </c>
      <c r="AF572" s="71">
        <f t="shared" ref="AF572" si="616">LN(N572/C572)</f>
        <v>-1.3603553324986086E-2</v>
      </c>
      <c r="AG572" s="71">
        <f t="shared" ref="AG572" si="617">LN(N572/N571)</f>
        <v>-1.695390861007183E-2</v>
      </c>
      <c r="AH572" s="71">
        <f t="shared" ref="AH572" si="618">LN(D572/C572)</f>
        <v>2.8448775982678378E-4</v>
      </c>
      <c r="AI572" s="71">
        <f t="shared" ref="AI572" si="619">LN(E572/C572)</f>
        <v>-1.1308812677925474E-4</v>
      </c>
      <c r="AJ572" s="71">
        <f t="shared" ref="AJ572" si="620">LN(F572/C572)</f>
        <v>-5.0352284612873268E-4</v>
      </c>
      <c r="AK572" s="71">
        <f t="shared" ref="AK572" si="621">+LN(G572/C572)</f>
        <v>-5.8976068383793864E-3</v>
      </c>
      <c r="AL572" s="71">
        <f t="shared" ref="AL572" si="622">LN(H572/I572)</f>
        <v>7.3811595442153967E-3</v>
      </c>
      <c r="AM572" s="71">
        <f t="shared" ref="AM572" si="623">LN(O572/P572)</f>
        <v>1.073226603206384E-2</v>
      </c>
      <c r="AN572" s="71">
        <f t="shared" ref="AN572" si="624">LN(L572/G572)</f>
        <v>1.8712059977202131E-4</v>
      </c>
      <c r="AO572" s="40">
        <f t="shared" ref="AO572" si="625">(C572-I572)/(H572-I572)</f>
        <v>0.79841505695890091</v>
      </c>
      <c r="AP572" s="40">
        <f t="shared" ref="AP572" si="626">(N571-I572)/(H572-I572)</f>
        <v>1.2540861812778707</v>
      </c>
      <c r="AQ572" s="71">
        <f t="shared" ref="AQ572" si="627">LN(M572/L572)</f>
        <v>3.1545741586521292E-4</v>
      </c>
      <c r="AR572" s="71">
        <f t="shared" ref="AR572" si="628">LN(N572/L572)</f>
        <v>-7.8930670863788244E-3</v>
      </c>
      <c r="AS572" s="71">
        <f t="shared" ref="AS572" si="629">LN(N572/C572)</f>
        <v>-1.3603553324986086E-2</v>
      </c>
      <c r="AT572" s="28">
        <f t="shared" ref="AT572" si="630">+(G572-I572)/(H572-I572)</f>
        <v>0</v>
      </c>
      <c r="AU572" s="28">
        <f t="shared" ref="AU572" si="631">+(N572-P572)/(O572-P572)</f>
        <v>0</v>
      </c>
      <c r="AV572" s="40">
        <f t="shared" ref="AV572" si="632">+(N572-V572)/(U572-V572)</f>
        <v>0</v>
      </c>
      <c r="AW572" s="71">
        <f t="shared" ref="AW572" si="633">LN(N572/C572)</f>
        <v>-1.3603553324986086E-2</v>
      </c>
      <c r="AX572" s="28">
        <f t="shared" ref="AX572" si="634">(N572-L572)/(U572-V572)</f>
        <v>-0.52128435903673087</v>
      </c>
      <c r="AY572" s="71">
        <f t="shared" ref="AY572" si="635">LN(G572/I572)</f>
        <v>0</v>
      </c>
      <c r="AZ572" s="71">
        <f t="shared" ref="AZ572" si="636">LN(N572/P572)</f>
        <v>0</v>
      </c>
      <c r="BA572" s="71">
        <f t="shared" ref="BA572" si="637">AV571</f>
        <v>0.86724452554744191</v>
      </c>
      <c r="BB572" s="71">
        <f t="shared" ref="BB572" si="638">AR571</f>
        <v>1.1485111848948126E-2</v>
      </c>
      <c r="BC572" s="71">
        <f t="shared" ref="BC572" si="639">AS571</f>
        <v>1.0940976183975005E-2</v>
      </c>
      <c r="BD572" s="39">
        <f t="shared" ref="BD572" si="640">IF(AR571&lt;0,1,0)</f>
        <v>0</v>
      </c>
    </row>
    <row r="573" spans="1:56">
      <c r="A573" s="68">
        <v>43349</v>
      </c>
      <c r="B573" s="41">
        <f t="shared" si="455"/>
        <v>4</v>
      </c>
      <c r="C573" s="39">
        <v>2697.58</v>
      </c>
      <c r="D573" s="39">
        <v>2698.34</v>
      </c>
      <c r="E573" s="39">
        <v>2705.98</v>
      </c>
      <c r="F573" s="39">
        <v>2708.12</v>
      </c>
      <c r="G573" s="39">
        <v>2708.85</v>
      </c>
      <c r="H573" s="39">
        <v>2719.21</v>
      </c>
      <c r="I573" s="39">
        <v>2694.94</v>
      </c>
      <c r="J573" s="39">
        <v>1011</v>
      </c>
      <c r="K573" s="39">
        <v>933</v>
      </c>
      <c r="L573" s="39">
        <v>2708.57</v>
      </c>
      <c r="M573" s="39">
        <v>2699.7</v>
      </c>
      <c r="N573" s="39">
        <v>2691.59</v>
      </c>
      <c r="O573" s="39">
        <v>2709.03</v>
      </c>
      <c r="P573" s="39">
        <v>2684.09</v>
      </c>
      <c r="Q573" s="39">
        <v>1300</v>
      </c>
      <c r="R573" s="39">
        <v>1412</v>
      </c>
      <c r="S573" s="70">
        <f t="shared" si="407"/>
        <v>2735.1122222222225</v>
      </c>
      <c r="T573" s="70" t="str">
        <f t="shared" ref="T573" si="641">IF(AVERAGE(N572)&lt;S572,"熊",IF(AVERAGE(N572)&gt;S572,"牛",""))</f>
        <v>熊</v>
      </c>
      <c r="U573" s="70">
        <f t="shared" ref="U573" si="642">MAX(H573,O573)</f>
        <v>2719.21</v>
      </c>
      <c r="V573" s="70">
        <f t="shared" ref="V573" si="643">MIN(I573,P573)</f>
        <v>2684.09</v>
      </c>
      <c r="W573" s="40">
        <f t="shared" ref="W573" si="644">LN(U573/V573)</f>
        <v>1.2999646356250527E-2</v>
      </c>
      <c r="X573" s="70">
        <f t="shared" ref="X573" si="645">IF(U573=H573,J573,Q573)</f>
        <v>1011</v>
      </c>
      <c r="Y573" s="70">
        <f t="shared" ref="Y573" si="646">IF(V573=I573,K573,R573)</f>
        <v>1412</v>
      </c>
      <c r="Z573" s="71">
        <f t="shared" ref="Z573" si="647">(U573-V573)/(C573)</f>
        <v>1.3019076357327639E-2</v>
      </c>
      <c r="AA573" s="71">
        <f t="shared" ref="AA573" si="648">LN(C573/N572)</f>
        <v>-2.5028151208336524E-3</v>
      </c>
      <c r="AB573" s="71">
        <f t="shared" ref="AB573" si="649">LN(N573/U573)</f>
        <v>-1.0209299882401476E-2</v>
      </c>
      <c r="AC573" s="71">
        <f t="shared" ref="AC573" si="650">LN(N573/V573)</f>
        <v>2.7903464738489566E-3</v>
      </c>
      <c r="AD573" s="71">
        <f t="shared" ref="AD573" si="651">LN(U573/C573)</f>
        <v>7.9863221449404595E-3</v>
      </c>
      <c r="AE573" s="71">
        <f t="shared" ref="AE573" si="652">LN(V573/C573)</f>
        <v>-5.0133242113100281E-3</v>
      </c>
      <c r="AF573" s="71">
        <f t="shared" ref="AF573" si="653">LN(N573/C573)</f>
        <v>-2.2229777374610351E-3</v>
      </c>
      <c r="AG573" s="71">
        <f t="shared" ref="AG573" si="654">LN(N573/N572)</f>
        <v>-4.7257928582947507E-3</v>
      </c>
      <c r="AH573" s="71">
        <f t="shared" ref="AH573" si="655">LN(D573/C573)</f>
        <v>2.8169431905052822E-4</v>
      </c>
      <c r="AI573" s="71">
        <f t="shared" ref="AI573" si="656">LN(E573/C573)</f>
        <v>3.1090639379942426E-3</v>
      </c>
      <c r="AJ573" s="71">
        <f t="shared" ref="AJ573" si="657">LN(F573/C573)</f>
        <v>3.8995924141756004E-3</v>
      </c>
      <c r="AK573" s="71">
        <f t="shared" ref="AK573" si="658">+LN(G573/C573)</f>
        <v>4.169115784037042E-3</v>
      </c>
      <c r="AL573" s="71">
        <f t="shared" ref="AL573" si="659">LN(H573/I573)</f>
        <v>8.9654562829370593E-3</v>
      </c>
      <c r="AM573" s="71">
        <f t="shared" ref="AM573" si="660">LN(O573/P573)</f>
        <v>9.2488866497824531E-3</v>
      </c>
      <c r="AN573" s="71">
        <f t="shared" ref="AN573" si="661">LN(L573/G573)</f>
        <v>-1.0337023906179806E-4</v>
      </c>
      <c r="AO573" s="40">
        <f t="shared" ref="AO573" si="662">(C573-I573)/(H573-I573)</f>
        <v>0.10877626699628655</v>
      </c>
      <c r="AP573" s="40">
        <f t="shared" ref="AP573" si="663">(N572-I573)/(H573-I573)</f>
        <v>0.38730943551710334</v>
      </c>
      <c r="AQ573" s="71">
        <f t="shared" ref="AQ573" si="664">LN(M573/L573)</f>
        <v>-3.2801646193876513E-3</v>
      </c>
      <c r="AR573" s="71">
        <f t="shared" ref="AR573" si="665">LN(N573/L573)</f>
        <v>-6.2887232824362814E-3</v>
      </c>
      <c r="AS573" s="71">
        <f t="shared" ref="AS573" si="666">LN(N573/C573)</f>
        <v>-2.2229777374610351E-3</v>
      </c>
      <c r="AT573" s="28">
        <f t="shared" ref="AT573" si="667">+(G573-I573)/(H573-I573)</f>
        <v>0.57313555830242546</v>
      </c>
      <c r="AU573" s="28">
        <f t="shared" ref="AU573" si="668">+(N573-P573)/(O573-P573)</f>
        <v>0.30072173215717657</v>
      </c>
      <c r="AV573" s="40">
        <f t="shared" ref="AV573" si="669">+(N573-V573)/(U573-V573)</f>
        <v>0.2135535307517091</v>
      </c>
      <c r="AW573" s="71">
        <f t="shared" ref="AW573" si="670">LN(N573/C573)</f>
        <v>-2.2229777374610351E-3</v>
      </c>
      <c r="AX573" s="28">
        <f t="shared" ref="AX573" si="671">(N573-L573)/(U573-V573)</f>
        <v>-0.48348519362186992</v>
      </c>
      <c r="AY573" s="71">
        <f t="shared" ref="AY573" si="672">LN(G573/I573)</f>
        <v>5.148249922033641E-3</v>
      </c>
      <c r="AZ573" s="71">
        <f t="shared" ref="AZ573" si="673">LN(N573/P573)</f>
        <v>2.7903464738489566E-3</v>
      </c>
      <c r="BA573" s="71">
        <f t="shared" ref="BA573" si="674">AV572</f>
        <v>0</v>
      </c>
      <c r="BB573" s="71">
        <f t="shared" ref="BB573" si="675">AR572</f>
        <v>-7.8930670863788244E-3</v>
      </c>
      <c r="BC573" s="71">
        <f t="shared" ref="BC573" si="676">AS572</f>
        <v>-1.3603553324986086E-2</v>
      </c>
      <c r="BD573" s="39">
        <f t="shared" ref="BD573" si="677">IF(AR572&lt;0,1,0)</f>
        <v>1</v>
      </c>
    </row>
    <row r="574" spans="1:56">
      <c r="A574" s="68">
        <v>43350</v>
      </c>
      <c r="B574" s="41">
        <f t="shared" si="455"/>
        <v>5</v>
      </c>
      <c r="C574" s="39">
        <v>2696.68</v>
      </c>
      <c r="D574" s="39">
        <v>2702.74</v>
      </c>
      <c r="E574" s="39">
        <v>2707.44</v>
      </c>
      <c r="F574" s="39">
        <v>2715.25</v>
      </c>
      <c r="G574" s="39">
        <v>2688.13</v>
      </c>
      <c r="H574" s="39">
        <v>2728.34</v>
      </c>
      <c r="I574" s="39">
        <v>2687.97</v>
      </c>
      <c r="J574" s="39">
        <v>1002</v>
      </c>
      <c r="K574" s="39">
        <v>1129</v>
      </c>
      <c r="L574" s="39">
        <v>2687.79</v>
      </c>
      <c r="M574" s="39">
        <v>2699.61</v>
      </c>
      <c r="N574" s="39">
        <v>2702.3</v>
      </c>
      <c r="O574" s="39">
        <v>2704.3</v>
      </c>
      <c r="P574" s="39">
        <v>2683.82</v>
      </c>
      <c r="Q574" s="39">
        <v>1314</v>
      </c>
      <c r="R574" s="39">
        <v>1300</v>
      </c>
      <c r="S574" s="70">
        <f t="shared" si="407"/>
        <v>2729.8744444444437</v>
      </c>
      <c r="T574" s="70" t="str">
        <f t="shared" ref="T574" si="678">IF(AVERAGE(N573)&lt;S573,"熊",IF(AVERAGE(N573)&gt;S573,"牛",""))</f>
        <v>熊</v>
      </c>
      <c r="U574" s="70">
        <f t="shared" ref="U574" si="679">MAX(H574,O574)</f>
        <v>2728.34</v>
      </c>
      <c r="V574" s="70">
        <f t="shared" ref="V574" si="680">MIN(I574,P574)</f>
        <v>2683.82</v>
      </c>
      <c r="W574" s="40">
        <f t="shared" ref="W574" si="681">LN(U574/V574)</f>
        <v>1.6452212869118157E-2</v>
      </c>
      <c r="X574" s="70">
        <f t="shared" ref="X574" si="682">IF(U574=H574,J574,Q574)</f>
        <v>1002</v>
      </c>
      <c r="Y574" s="70">
        <f t="shared" ref="Y574" si="683">IF(V574=I574,K574,R574)</f>
        <v>1300</v>
      </c>
      <c r="Z574" s="71">
        <f t="shared" ref="Z574" si="684">(U574-V574)/(C574)</f>
        <v>1.6509189076939046E-2</v>
      </c>
      <c r="AA574" s="71">
        <f t="shared" ref="AA574" si="685">LN(C574/N573)</f>
        <v>1.8892897030129709E-3</v>
      </c>
      <c r="AB574" s="71">
        <f t="shared" ref="AB574" si="686">LN(N574/U574)</f>
        <v>-9.5901034039357763E-3</v>
      </c>
      <c r="AC574" s="71">
        <f t="shared" ref="AC574" si="687">LN(N574/V574)</f>
        <v>6.8621094651824515E-3</v>
      </c>
      <c r="AD574" s="71">
        <f t="shared" ref="AD574" si="688">LN(U574/C574)</f>
        <v>1.1671978880360177E-2</v>
      </c>
      <c r="AE574" s="71">
        <f t="shared" ref="AE574" si="689">LN(V574/C574)</f>
        <v>-4.7802339887580286E-3</v>
      </c>
      <c r="AF574" s="71">
        <f t="shared" ref="AF574" si="690">LN(N574/C574)</f>
        <v>2.0818754764244823E-3</v>
      </c>
      <c r="AG574" s="71">
        <f t="shared" ref="AG574" si="691">LN(N574/N573)</f>
        <v>3.9711651794374792E-3</v>
      </c>
      <c r="AH574" s="71">
        <f t="shared" ref="AH574" si="692">LN(D574/C574)</f>
        <v>2.2446864828080493E-3</v>
      </c>
      <c r="AI574" s="71">
        <f t="shared" ref="AI574" si="693">LN(E574/C574)</f>
        <v>3.9821522167977925E-3</v>
      </c>
      <c r="AJ574" s="71">
        <f t="shared" ref="AJ574" si="694">LN(F574/C574)</f>
        <v>6.8626434121686966E-3</v>
      </c>
      <c r="AK574" s="71">
        <f t="shared" ref="AK574" si="695">+LN(G574/C574)</f>
        <v>-3.1756021791552996E-3</v>
      </c>
      <c r="AL574" s="71">
        <f t="shared" ref="AL574" si="696">LN(H574/I574)</f>
        <v>1.4907103761863931E-2</v>
      </c>
      <c r="AM574" s="71">
        <f t="shared" ref="AM574" si="697">LN(O574/P574)</f>
        <v>7.6019459950632589E-3</v>
      </c>
      <c r="AN574" s="71">
        <f t="shared" ref="AN574" si="698">LN(L574/G574)</f>
        <v>-1.2648997769815583E-4</v>
      </c>
      <c r="AO574" s="40">
        <f t="shared" ref="AO574" si="699">(C574-I574)/(H574-I574)</f>
        <v>0.21575427297498048</v>
      </c>
      <c r="AP574" s="40">
        <f t="shared" ref="AP574" si="700">(N573-I574)/(H574-I574)</f>
        <v>8.9670547436222811E-2</v>
      </c>
      <c r="AQ574" s="71">
        <f t="shared" ref="AQ574" si="701">LN(M574/L574)</f>
        <v>4.3880235237491452E-3</v>
      </c>
      <c r="AR574" s="71">
        <f t="shared" ref="AR574" si="702">LN(N574/L574)</f>
        <v>5.3839676332779855E-3</v>
      </c>
      <c r="AS574" s="71">
        <f t="shared" ref="AS574" si="703">LN(N574/C574)</f>
        <v>2.0818754764244823E-3</v>
      </c>
      <c r="AT574" s="28">
        <f t="shared" ref="AT574" si="704">+(G574-I574)/(H574-I574)</f>
        <v>3.9633391132104998E-3</v>
      </c>
      <c r="AU574" s="28">
        <f t="shared" ref="AU574" si="705">+(N574-P574)/(O574-P574)</f>
        <v>0.90234375000000011</v>
      </c>
      <c r="AV574" s="40">
        <f t="shared" ref="AV574" si="706">+(N574-V574)/(U574-V574)</f>
        <v>0.41509433962264208</v>
      </c>
      <c r="AW574" s="71">
        <f t="shared" ref="AW574" si="707">LN(N574/C574)</f>
        <v>2.0818754764244823E-3</v>
      </c>
      <c r="AX574" s="28">
        <f t="shared" ref="AX574" si="708">(N574-L574)/(U574-V574)</f>
        <v>0.32592093441150549</v>
      </c>
      <c r="AY574" s="71">
        <f t="shared" ref="AY574" si="709">LN(G574/I574)</f>
        <v>5.9522702348289049E-5</v>
      </c>
      <c r="AZ574" s="71">
        <f t="shared" ref="AZ574" si="710">LN(N574/P574)</f>
        <v>6.8621094651824515E-3</v>
      </c>
      <c r="BA574" s="71">
        <f t="shared" ref="BA574" si="711">AV573</f>
        <v>0.2135535307517091</v>
      </c>
      <c r="BB574" s="71">
        <f t="shared" ref="BB574" si="712">AR573</f>
        <v>-6.2887232824362814E-3</v>
      </c>
      <c r="BC574" s="71">
        <f t="shared" ref="BC574" si="713">AS573</f>
        <v>-2.2229777374610351E-3</v>
      </c>
      <c r="BD574" s="39">
        <f t="shared" ref="BD574" si="714">IF(AR573&lt;0,1,0)</f>
        <v>1</v>
      </c>
    </row>
    <row r="575" spans="1:56">
      <c r="A575" s="68">
        <v>43353</v>
      </c>
      <c r="B575" s="41">
        <f t="shared" si="455"/>
        <v>1</v>
      </c>
      <c r="C575" s="39">
        <v>2698.01</v>
      </c>
      <c r="D575" s="39">
        <v>2702.66</v>
      </c>
      <c r="E575" s="39">
        <v>2685.82</v>
      </c>
      <c r="F575" s="39">
        <v>2689.71</v>
      </c>
      <c r="G575" s="39">
        <v>2685.3</v>
      </c>
      <c r="H575" s="39">
        <v>2703.43</v>
      </c>
      <c r="I575" s="39">
        <v>2675.36</v>
      </c>
      <c r="J575" s="39">
        <v>932</v>
      </c>
      <c r="K575" s="39">
        <v>1033</v>
      </c>
      <c r="L575" s="39">
        <v>2685.38</v>
      </c>
      <c r="M575" s="39">
        <v>2684.7</v>
      </c>
      <c r="N575" s="39">
        <v>2669.48</v>
      </c>
      <c r="O575" s="39">
        <v>2685.95</v>
      </c>
      <c r="P575" s="39">
        <v>2667.39</v>
      </c>
      <c r="Q575" s="39">
        <v>1311</v>
      </c>
      <c r="R575" s="39">
        <v>1453</v>
      </c>
      <c r="S575" s="70">
        <f t="shared" si="407"/>
        <v>2725.5044444444447</v>
      </c>
      <c r="T575" s="70" t="str">
        <f t="shared" ref="T575" si="715">IF(AVERAGE(N574)&lt;S574,"熊",IF(AVERAGE(N574)&gt;S574,"牛",""))</f>
        <v>熊</v>
      </c>
      <c r="U575" s="70">
        <f t="shared" ref="U575" si="716">MAX(H575,O575)</f>
        <v>2703.43</v>
      </c>
      <c r="V575" s="70">
        <f t="shared" ref="V575" si="717">MIN(I575,P575)</f>
        <v>2667.39</v>
      </c>
      <c r="W575" s="40">
        <f t="shared" ref="W575" si="718">LN(U575/V575)</f>
        <v>1.3420870912859954E-2</v>
      </c>
      <c r="X575" s="70">
        <f t="shared" ref="X575" si="719">IF(U575=H575,J575,Q575)</f>
        <v>932</v>
      </c>
      <c r="Y575" s="70">
        <f t="shared" ref="Y575" si="720">IF(V575=I575,K575,R575)</f>
        <v>1453</v>
      </c>
      <c r="Z575" s="71">
        <f t="shared" ref="Z575" si="721">(U575-V575)/(C575)</f>
        <v>1.3357993484086405E-2</v>
      </c>
      <c r="AA575" s="71">
        <f t="shared" ref="AA575" si="722">LN(C575/N574)</f>
        <v>-1.5887980143471897E-3</v>
      </c>
      <c r="AB575" s="71">
        <f t="shared" ref="AB575" si="723">LN(N575/U575)</f>
        <v>-1.2637640252625535E-2</v>
      </c>
      <c r="AC575" s="71">
        <f t="shared" ref="AC575" si="724">LN(N575/V575)</f>
        <v>7.8323066023446703E-4</v>
      </c>
      <c r="AD575" s="71">
        <f t="shared" ref="AD575" si="725">LN(U575/C575)</f>
        <v>2.0068729150392161E-3</v>
      </c>
      <c r="AE575" s="71">
        <f t="shared" ref="AE575" si="726">LN(V575/C575)</f>
        <v>-1.1413997997820913E-2</v>
      </c>
      <c r="AF575" s="71">
        <f t="shared" ref="AF575" si="727">LN(N575/C575)</f>
        <v>-1.0630767337586373E-2</v>
      </c>
      <c r="AG575" s="71">
        <f t="shared" ref="AG575" si="728">LN(N575/N574)</f>
        <v>-1.2219565351933658E-2</v>
      </c>
      <c r="AH575" s="71">
        <f t="shared" ref="AH575" si="729">LN(D575/C575)</f>
        <v>1.7220089911284607E-3</v>
      </c>
      <c r="AI575" s="71">
        <f t="shared" ref="AI575" si="730">LN(E575/C575)</f>
        <v>-4.5283825198505724E-3</v>
      </c>
      <c r="AJ575" s="71">
        <f t="shared" ref="AJ575" si="731">LN(F575/C575)</f>
        <v>-3.0810831171780993E-3</v>
      </c>
      <c r="AK575" s="71">
        <f t="shared" ref="AK575" si="732">+LN(G575/C575)</f>
        <v>-4.7220106650510086E-3</v>
      </c>
      <c r="AL575" s="71">
        <f t="shared" ref="AL575" si="733">LN(H575/I575)</f>
        <v>1.0437386410734332E-2</v>
      </c>
      <c r="AM575" s="71">
        <f t="shared" ref="AM575" si="734">LN(O575/P575)</f>
        <v>6.9340166567345317E-3</v>
      </c>
      <c r="AN575" s="71">
        <f t="shared" ref="AN575" si="735">LN(L575/G575)</f>
        <v>2.9791385822878224E-5</v>
      </c>
      <c r="AO575" s="40">
        <f t="shared" ref="AO575" si="736">(C575-I575)/(H575-I575)</f>
        <v>0.80691129319559407</v>
      </c>
      <c r="AP575" s="40">
        <f t="shared" ref="AP575" si="737">(N574-I575)/(H575-I575)</f>
        <v>0.95974349839687689</v>
      </c>
      <c r="AQ575" s="71">
        <f t="shared" ref="AQ575" si="738">LN(M575/L575)</f>
        <v>-2.5325507390389426E-4</v>
      </c>
      <c r="AR575" s="71">
        <f t="shared" ref="AR575" si="739">LN(N575/L575)</f>
        <v>-5.9385480583583668E-3</v>
      </c>
      <c r="AS575" s="71">
        <f t="shared" ref="AS575" si="740">LN(N575/C575)</f>
        <v>-1.0630767337586373E-2</v>
      </c>
      <c r="AT575" s="28">
        <f t="shared" ref="AT575" si="741">+(G575-I575)/(H575-I575)</f>
        <v>0.3541147132169632</v>
      </c>
      <c r="AU575" s="28">
        <f t="shared" ref="AU575" si="742">+(N575-P575)/(O575-P575)</f>
        <v>0.11260775862069783</v>
      </c>
      <c r="AV575" s="40">
        <f t="shared" ref="AV575" si="743">+(N575-V575)/(U575-V575)</f>
        <v>5.7991120976696661E-2</v>
      </c>
      <c r="AW575" s="71">
        <f t="shared" ref="AW575" si="744">LN(N575/C575)</f>
        <v>-1.0630767337586373E-2</v>
      </c>
      <c r="AX575" s="28">
        <f t="shared" ref="AX575" si="745">(N575-L575)/(U575-V575)</f>
        <v>-0.44117647058823828</v>
      </c>
      <c r="AY575" s="71">
        <f t="shared" ref="AY575" si="746">LN(G575/I575)</f>
        <v>3.7085028306439987E-3</v>
      </c>
      <c r="AZ575" s="71">
        <f t="shared" ref="AZ575" si="747">LN(N575/P575)</f>
        <v>7.8323066023446703E-4</v>
      </c>
      <c r="BA575" s="71">
        <f t="shared" ref="BA575" si="748">AV574</f>
        <v>0.41509433962264208</v>
      </c>
      <c r="BB575" s="71">
        <f t="shared" ref="BB575" si="749">AR574</f>
        <v>5.3839676332779855E-3</v>
      </c>
      <c r="BC575" s="71">
        <f t="shared" ref="BC575" si="750">AS574</f>
        <v>2.0818754764244823E-3</v>
      </c>
      <c r="BD575" s="39">
        <f t="shared" ref="BD575" si="751">IF(AR574&lt;0,1,0)</f>
        <v>0</v>
      </c>
    </row>
    <row r="576" spans="1:56">
      <c r="A576" s="68">
        <v>43354</v>
      </c>
      <c r="B576" s="41">
        <f t="shared" si="455"/>
        <v>2</v>
      </c>
      <c r="C576" s="39">
        <v>2668.49</v>
      </c>
      <c r="D576" s="39">
        <v>2670.13</v>
      </c>
      <c r="E576" s="39">
        <v>2671.88</v>
      </c>
      <c r="F576" s="39">
        <v>2664.73</v>
      </c>
      <c r="G576" s="39">
        <v>2677.54</v>
      </c>
      <c r="H576" s="39">
        <v>2680.5</v>
      </c>
      <c r="I576" s="39">
        <v>2654.48</v>
      </c>
      <c r="J576" s="39">
        <v>1125</v>
      </c>
      <c r="K576" s="39">
        <v>1045</v>
      </c>
      <c r="L576" s="39">
        <v>2677.82</v>
      </c>
      <c r="M576" s="39">
        <v>2671.18</v>
      </c>
      <c r="N576" s="39">
        <v>2664.8</v>
      </c>
      <c r="O576" s="39">
        <v>2678.19</v>
      </c>
      <c r="P576" s="39">
        <v>2652.78</v>
      </c>
      <c r="Q576" s="39">
        <v>1300</v>
      </c>
      <c r="R576" s="39">
        <v>1425</v>
      </c>
      <c r="S576" s="70">
        <f t="shared" si="407"/>
        <v>2722.5166666666673</v>
      </c>
      <c r="T576" s="70" t="str">
        <f t="shared" ref="T576" si="752">IF(AVERAGE(N575)&lt;S575,"熊",IF(AVERAGE(N575)&gt;S575,"牛",""))</f>
        <v>熊</v>
      </c>
      <c r="U576" s="70">
        <f t="shared" ref="U576" si="753">MAX(H576,O576)</f>
        <v>2680.5</v>
      </c>
      <c r="V576" s="70">
        <f t="shared" ref="V576" si="754">MIN(I576,P576)</f>
        <v>2652.78</v>
      </c>
      <c r="W576" s="40">
        <f t="shared" ref="W576" si="755">LN(U576/V576)</f>
        <v>1.0395197558896613E-2</v>
      </c>
      <c r="X576" s="70">
        <f t="shared" ref="X576" si="756">IF(U576=H576,J576,Q576)</f>
        <v>1125</v>
      </c>
      <c r="Y576" s="70">
        <f t="shared" ref="Y576" si="757">IF(V576=I576,K576,R576)</f>
        <v>1425</v>
      </c>
      <c r="Z576" s="71">
        <f t="shared" ref="Z576" si="758">(U576-V576)/(C576)</f>
        <v>1.0387897275237982E-2</v>
      </c>
      <c r="AA576" s="71">
        <f t="shared" ref="AA576" si="759">LN(C576/N575)</f>
        <v>-3.7092752913600206E-4</v>
      </c>
      <c r="AB576" s="71">
        <f t="shared" ref="AB576" si="760">LN(N576/U576)</f>
        <v>-5.8743363881224881E-3</v>
      </c>
      <c r="AC576" s="71">
        <f t="shared" ref="AC576" si="761">LN(N576/V576)</f>
        <v>4.5208611707741285E-3</v>
      </c>
      <c r="AD576" s="71">
        <f t="shared" ref="AD576" si="762">LN(U576/C576)</f>
        <v>4.4905749242608621E-3</v>
      </c>
      <c r="AE576" s="71">
        <f t="shared" ref="AE576" si="763">LN(V576/C576)</f>
        <v>-5.904622634635712E-3</v>
      </c>
      <c r="AF576" s="71">
        <f t="shared" ref="AF576" si="764">LN(N576/C576)</f>
        <v>-1.3837614638616239E-3</v>
      </c>
      <c r="AG576" s="71">
        <f t="shared" ref="AG576" si="765">LN(N576/N575)</f>
        <v>-1.7546889929976838E-3</v>
      </c>
      <c r="AH576" s="71">
        <f t="shared" ref="AH576" si="766">LN(D576/C576)</f>
        <v>6.1439100426281487E-4</v>
      </c>
      <c r="AI576" s="71">
        <f t="shared" ref="AI576" si="767">LN(E576/C576)</f>
        <v>1.2695751250718359E-3</v>
      </c>
      <c r="AJ576" s="71">
        <f t="shared" ref="AJ576" si="768">LN(F576/C576)</f>
        <v>-1.4100301967533771E-3</v>
      </c>
      <c r="AK576" s="71">
        <f t="shared" ref="AK576" si="769">+LN(G576/C576)</f>
        <v>3.3856931760388401E-3</v>
      </c>
      <c r="AL576" s="71">
        <f t="shared" ref="AL576" si="770">LN(H576/I576)</f>
        <v>9.7545656478383418E-3</v>
      </c>
      <c r="AM576" s="71">
        <f t="shared" ref="AM576" si="771">LN(O576/P576)</f>
        <v>9.5330464947051014E-3</v>
      </c>
      <c r="AN576" s="71">
        <f t="shared" ref="AN576" si="772">LN(L576/G576)</f>
        <v>1.045681337034909E-4</v>
      </c>
      <c r="AO576" s="40">
        <f t="shared" ref="AO576" si="773">(C576-I576)/(H576-I576)</f>
        <v>0.53843197540352705</v>
      </c>
      <c r="AP576" s="40">
        <f t="shared" ref="AP576" si="774">(N575-I576)/(H576-I576)</f>
        <v>0.57647963105303657</v>
      </c>
      <c r="AQ576" s="71">
        <f t="shared" ref="AQ576" si="775">LN(M576/L576)</f>
        <v>-2.4827083232972554E-3</v>
      </c>
      <c r="AR576" s="71">
        <f t="shared" ref="AR576" si="776">LN(N576/L576)</f>
        <v>-4.8740227736040441E-3</v>
      </c>
      <c r="AS576" s="71">
        <f t="shared" ref="AS576" si="777">LN(N576/C576)</f>
        <v>-1.3837614638616239E-3</v>
      </c>
      <c r="AT576" s="28">
        <f t="shared" ref="AT576" si="778">+(G576-I576)/(H576-I576)</f>
        <v>0.88624135280553273</v>
      </c>
      <c r="AU576" s="28">
        <f t="shared" ref="AU576" si="779">+(N576-P576)/(O576-P576)</f>
        <v>0.47304210940574776</v>
      </c>
      <c r="AV576" s="40">
        <f t="shared" ref="AV576" si="780">+(N576-V576)/(U576-V576)</f>
        <v>0.43362193362193607</v>
      </c>
      <c r="AW576" s="71">
        <f t="shared" ref="AW576" si="781">LN(N576/C576)</f>
        <v>-1.3837614638616239E-3</v>
      </c>
      <c r="AX576" s="28">
        <f t="shared" ref="AX576" si="782">(N576-L576)/(U576-V576)</f>
        <v>-0.46969696969697244</v>
      </c>
      <c r="AY576" s="71">
        <f t="shared" ref="AY576" si="783">LN(G576/I576)</f>
        <v>8.6496838996164525E-3</v>
      </c>
      <c r="AZ576" s="71">
        <f t="shared" ref="AZ576" si="784">LN(N576/P576)</f>
        <v>4.5208611707741285E-3</v>
      </c>
      <c r="BA576" s="71">
        <f t="shared" ref="BA576" si="785">AV575</f>
        <v>5.7991120976696661E-2</v>
      </c>
      <c r="BB576" s="71">
        <f t="shared" ref="BB576" si="786">AR575</f>
        <v>-5.9385480583583668E-3</v>
      </c>
      <c r="BC576" s="71">
        <f t="shared" ref="BC576" si="787">AS575</f>
        <v>-1.0630767337586373E-2</v>
      </c>
      <c r="BD576" s="39">
        <f t="shared" ref="BD576" si="788">IF(AR575&lt;0,1,0)</f>
        <v>1</v>
      </c>
    </row>
    <row r="577" spans="1:56">
      <c r="A577" s="68">
        <v>43355</v>
      </c>
      <c r="B577" s="41">
        <f t="shared" si="455"/>
        <v>3</v>
      </c>
      <c r="C577" s="39">
        <v>2659.74</v>
      </c>
      <c r="D577" s="39">
        <v>2660.35</v>
      </c>
      <c r="E577" s="39">
        <v>2657.67</v>
      </c>
      <c r="F577" s="39">
        <v>2657.49</v>
      </c>
      <c r="G577" s="39">
        <v>2655.89</v>
      </c>
      <c r="H577" s="39">
        <v>2669.88</v>
      </c>
      <c r="I577" s="39">
        <v>2647.29</v>
      </c>
      <c r="J577" s="39">
        <v>1025</v>
      </c>
      <c r="K577" s="39">
        <v>1010</v>
      </c>
      <c r="L577" s="39">
        <v>2656.1</v>
      </c>
      <c r="M577" s="39">
        <v>2657.73</v>
      </c>
      <c r="N577" s="39">
        <v>2656.11</v>
      </c>
      <c r="O577" s="39">
        <v>2672.05</v>
      </c>
      <c r="P577" s="39">
        <v>2651.97</v>
      </c>
      <c r="Q577" s="39">
        <v>1351</v>
      </c>
      <c r="R577" s="39">
        <v>1436</v>
      </c>
      <c r="S577" s="70">
        <f t="shared" si="407"/>
        <v>2720.2727777777782</v>
      </c>
      <c r="T577" s="70" t="str">
        <f t="shared" ref="T577" si="789">IF(AVERAGE(N576)&lt;S576,"熊",IF(AVERAGE(N576)&gt;S576,"牛",""))</f>
        <v>熊</v>
      </c>
      <c r="U577" s="70">
        <f t="shared" ref="U577" si="790">MAX(H577,O577)</f>
        <v>2672.05</v>
      </c>
      <c r="V577" s="70">
        <f t="shared" ref="V577" si="791">MIN(I577,P577)</f>
        <v>2647.29</v>
      </c>
      <c r="W577" s="40">
        <f t="shared" ref="W577" si="792">LN(U577/V577)</f>
        <v>9.3094928400681756E-3</v>
      </c>
      <c r="X577" s="70">
        <f t="shared" ref="X577" si="793">IF(U577=H577,J577,Q577)</f>
        <v>1351</v>
      </c>
      <c r="Y577" s="70">
        <f t="shared" ref="Y577" si="794">IF(V577=I577,K577,R577)</f>
        <v>1010</v>
      </c>
      <c r="Z577" s="71">
        <f t="shared" ref="Z577" si="795">(U577-V577)/(C577)</f>
        <v>9.3091805965997507E-3</v>
      </c>
      <c r="AA577" s="71">
        <f t="shared" ref="AA577" si="796">LN(C577/N576)</f>
        <v>-1.9006342419189426E-3</v>
      </c>
      <c r="AB577" s="71">
        <f t="shared" ref="AB577" si="797">LN(N577/U577)</f>
        <v>-5.9833216549384617E-3</v>
      </c>
      <c r="AC577" s="71">
        <f t="shared" ref="AC577" si="798">LN(N577/V577)</f>
        <v>3.3261711851297767E-3</v>
      </c>
      <c r="AD577" s="71">
        <f t="shared" ref="AD577" si="799">LN(U577/C577)</f>
        <v>4.6175944187576076E-3</v>
      </c>
      <c r="AE577" s="71">
        <f t="shared" ref="AE577" si="800">LN(V577/C577)</f>
        <v>-4.6918984213105948E-3</v>
      </c>
      <c r="AF577" s="71">
        <f t="shared" ref="AF577" si="801">LN(N577/C577)</f>
        <v>-1.3657272361808236E-3</v>
      </c>
      <c r="AG577" s="71">
        <f t="shared" ref="AG577" si="802">LN(N577/N576)</f>
        <v>-3.2663614780996772E-3</v>
      </c>
      <c r="AH577" s="71">
        <f t="shared" ref="AH577" si="803">LN(D577/C577)</f>
        <v>2.29319429811578E-4</v>
      </c>
      <c r="AI577" s="71">
        <f t="shared" ref="AI577" si="804">LN(E577/C577)</f>
        <v>-7.7857457091538862E-4</v>
      </c>
      <c r="AJ577" s="71">
        <f t="shared" ref="AJ577" si="805">LN(F577/C577)</f>
        <v>-8.4630536361740636E-4</v>
      </c>
      <c r="AK577" s="71">
        <f t="shared" ref="AK577" si="806">+LN(G577/C577)</f>
        <v>-1.448558561529524E-3</v>
      </c>
      <c r="AL577" s="71">
        <f t="shared" ref="AL577" si="807">LN(H577/I577)</f>
        <v>8.4970523478263092E-3</v>
      </c>
      <c r="AM577" s="71">
        <f t="shared" ref="AM577" si="808">LN(O577/P577)</f>
        <v>7.5432080317338265E-3</v>
      </c>
      <c r="AN577" s="71">
        <f t="shared" ref="AN577" si="809">LN(L577/G577)</f>
        <v>7.9066413946364807E-5</v>
      </c>
      <c r="AO577" s="40">
        <f t="shared" ref="AO577" si="810">(C577-I577)/(H577-I577)</f>
        <v>0.55112881806107739</v>
      </c>
      <c r="AP577" s="40">
        <f t="shared" ref="AP577" si="811">(N576-I577)/(H577-I577)</f>
        <v>0.77512173528110251</v>
      </c>
      <c r="AQ577" s="71">
        <f t="shared" ref="AQ577" si="812">LN(M577/L577)</f>
        <v>6.1349348817117092E-4</v>
      </c>
      <c r="AR577" s="71">
        <f t="shared" ref="AR577" si="813">LN(N577/L577)</f>
        <v>3.764911402347066E-6</v>
      </c>
      <c r="AS577" s="71">
        <f t="shared" ref="AS577" si="814">LN(N577/C577)</f>
        <v>-1.3657272361808236E-3</v>
      </c>
      <c r="AT577" s="28">
        <f t="shared" ref="AT577" si="815">+(G577-I577)/(H577-I577)</f>
        <v>0.38069942452411926</v>
      </c>
      <c r="AU577" s="28">
        <f t="shared" ref="AU577" si="816">+(N577-P577)/(O577-P577)</f>
        <v>0.20617529880479327</v>
      </c>
      <c r="AV577" s="40">
        <f t="shared" ref="AV577" si="817">+(N577-V577)/(U577-V577)</f>
        <v>0.35621970920840412</v>
      </c>
      <c r="AW577" s="71">
        <f t="shared" ref="AW577" si="818">LN(N577/C577)</f>
        <v>-1.3657272361808236E-3</v>
      </c>
      <c r="AX577" s="28">
        <f t="shared" ref="AX577" si="819">(N577-L577)/(U577-V577)</f>
        <v>4.0387722133352949E-4</v>
      </c>
      <c r="AY577" s="71">
        <f t="shared" ref="AY577" si="820">LN(G577/I577)</f>
        <v>3.2433398597811742E-3</v>
      </c>
      <c r="AZ577" s="71">
        <f t="shared" ref="AZ577" si="821">LN(N577/P577)</f>
        <v>1.5598863767953637E-3</v>
      </c>
      <c r="BA577" s="71">
        <f t="shared" ref="BA577" si="822">AV576</f>
        <v>0.43362193362193607</v>
      </c>
      <c r="BB577" s="71">
        <f t="shared" ref="BB577" si="823">AR576</f>
        <v>-4.8740227736040441E-3</v>
      </c>
      <c r="BC577" s="71">
        <f t="shared" ref="BC577" si="824">AS576</f>
        <v>-1.3837614638616239E-3</v>
      </c>
      <c r="BD577" s="39">
        <f t="shared" ref="BD577" si="825">IF(AR576&lt;0,1,0)</f>
        <v>1</v>
      </c>
    </row>
    <row r="578" spans="1:56">
      <c r="A578" s="68">
        <v>43356</v>
      </c>
      <c r="B578" s="41">
        <f t="shared" ref="B578:B593" si="826">WEEKDAY(A578,2)</f>
        <v>4</v>
      </c>
      <c r="C578" s="39">
        <v>2679.21</v>
      </c>
      <c r="D578" s="39">
        <v>2681.93</v>
      </c>
      <c r="E578" s="39">
        <v>2677.79</v>
      </c>
      <c r="F578" s="39">
        <v>2680.25</v>
      </c>
      <c r="G578" s="39">
        <v>2659.81</v>
      </c>
      <c r="H578" s="39">
        <v>2688.89</v>
      </c>
      <c r="I578" s="39">
        <v>2656.08</v>
      </c>
      <c r="J578" s="39">
        <v>930</v>
      </c>
      <c r="K578" s="39">
        <v>1122</v>
      </c>
      <c r="L578" s="39">
        <v>2659.41</v>
      </c>
      <c r="M578" s="39">
        <v>2654.59</v>
      </c>
      <c r="N578" s="39">
        <v>2686.58</v>
      </c>
      <c r="O578" s="39">
        <v>2686.58</v>
      </c>
      <c r="P578" s="39">
        <v>2653.4</v>
      </c>
      <c r="Q578" s="39">
        <v>1459</v>
      </c>
      <c r="R578" s="39">
        <v>1318</v>
      </c>
      <c r="S578" s="70">
        <f t="shared" si="407"/>
        <v>2719.5583333333338</v>
      </c>
      <c r="T578" s="70" t="str">
        <f t="shared" ref="T578" si="827">IF(AVERAGE(N577)&lt;S577,"熊",IF(AVERAGE(N577)&gt;S577,"牛",""))</f>
        <v>熊</v>
      </c>
      <c r="U578" s="70">
        <f t="shared" ref="U578" si="828">MAX(H578,O578)</f>
        <v>2688.89</v>
      </c>
      <c r="V578" s="70">
        <f t="shared" ref="V578" si="829">MIN(I578,P578)</f>
        <v>2653.4</v>
      </c>
      <c r="W578" s="40">
        <f t="shared" ref="W578" si="830">LN(U578/V578)</f>
        <v>1.3286632548796909E-2</v>
      </c>
      <c r="X578" s="70">
        <f t="shared" ref="X578" si="831">IF(U578=H578,J578,Q578)</f>
        <v>930</v>
      </c>
      <c r="Y578" s="70">
        <f t="shared" ref="Y578" si="832">IF(V578=I578,K578,R578)</f>
        <v>1318</v>
      </c>
      <c r="Z578" s="71">
        <f t="shared" ref="Z578" si="833">(U578-V578)/(C578)</f>
        <v>1.3246442048215623E-2</v>
      </c>
      <c r="AA578" s="71">
        <f t="shared" ref="AA578" si="834">LN(C578/N577)</f>
        <v>8.6593285291089849E-3</v>
      </c>
      <c r="AB578" s="71">
        <f t="shared" ref="AB578" si="835">LN(N578/U578)</f>
        <v>-8.5945978386791949E-4</v>
      </c>
      <c r="AC578" s="71">
        <f t="shared" ref="AC578" si="836">LN(N578/V578)</f>
        <v>1.2427172764929037E-2</v>
      </c>
      <c r="AD578" s="71">
        <f t="shared" ref="AD578" si="837">LN(U578/C578)</f>
        <v>3.6064941011342915E-3</v>
      </c>
      <c r="AE578" s="71">
        <f t="shared" ref="AE578" si="838">LN(V578/C578)</f>
        <v>-9.6801384476627797E-3</v>
      </c>
      <c r="AF578" s="71">
        <f t="shared" ref="AF578" si="839">LN(N578/C578)</f>
        <v>2.7470343172664212E-3</v>
      </c>
      <c r="AG578" s="71">
        <f t="shared" ref="AG578" si="840">LN(N578/N577)</f>
        <v>1.1406362846375405E-2</v>
      </c>
      <c r="AH578" s="71">
        <f t="shared" ref="AH578" si="841">LN(D578/C578)</f>
        <v>1.0147096451067965E-3</v>
      </c>
      <c r="AI578" s="71">
        <f t="shared" ref="AI578" si="842">LN(E578/C578)</f>
        <v>-5.3014748301604049E-4</v>
      </c>
      <c r="AJ578" s="71">
        <f t="shared" ref="AJ578" si="843">LN(F578/C578)</f>
        <v>3.88098805869921E-4</v>
      </c>
      <c r="AK578" s="71">
        <f t="shared" ref="AK578" si="844">+LN(G578/C578)</f>
        <v>-7.2672832773049787E-3</v>
      </c>
      <c r="AL578" s="71">
        <f t="shared" ref="AL578" si="845">LN(H578/I578)</f>
        <v>1.2277117406973849E-2</v>
      </c>
      <c r="AM578" s="71">
        <f t="shared" ref="AM578" si="846">LN(O578/P578)</f>
        <v>1.2427172764929037E-2</v>
      </c>
      <c r="AN578" s="71">
        <f t="shared" ref="AN578" si="847">LN(L578/G578)</f>
        <v>-1.5039799096636314E-4</v>
      </c>
      <c r="AO578" s="40">
        <f t="shared" ref="AO578" si="848">(C578-I578)/(H578-I578)</f>
        <v>0.70496799756172346</v>
      </c>
      <c r="AP578" s="40">
        <f t="shared" ref="AP578" si="849">(N577-I578)/(H578-I578)</f>
        <v>9.1435537946358235E-4</v>
      </c>
      <c r="AQ578" s="71">
        <f t="shared" ref="AQ578" si="850">LN(M578/L578)</f>
        <v>-1.8140765230838468E-3</v>
      </c>
      <c r="AR578" s="71">
        <f t="shared" ref="AR578" si="851">LN(N578/L578)</f>
        <v>1.0164715585537745E-2</v>
      </c>
      <c r="AS578" s="71">
        <f t="shared" ref="AS578" si="852">LN(N578/C578)</f>
        <v>2.7470343172664212E-3</v>
      </c>
      <c r="AT578" s="28">
        <f t="shared" ref="AT578" si="853">+(G578-I578)/(H578-I578)</f>
        <v>0.1136848521792144</v>
      </c>
      <c r="AU578" s="28">
        <f t="shared" ref="AU578" si="854">+(N578-P578)/(O578-P578)</f>
        <v>1</v>
      </c>
      <c r="AV578" s="40">
        <f t="shared" ref="AV578" si="855">+(N578-V578)/(U578-V578)</f>
        <v>0.93491124260355141</v>
      </c>
      <c r="AW578" s="71">
        <f t="shared" ref="AW578" si="856">LN(N578/C578)</f>
        <v>2.7470343172664212E-3</v>
      </c>
      <c r="AX578" s="28">
        <f t="shared" ref="AX578" si="857">(N578-L578)/(U578-V578)</f>
        <v>0.76556776556777228</v>
      </c>
      <c r="AY578" s="71">
        <f t="shared" ref="AY578" si="858">LN(G578/I578)</f>
        <v>1.4033400285347231E-3</v>
      </c>
      <c r="AZ578" s="71">
        <f t="shared" ref="AZ578" si="859">LN(N578/P578)</f>
        <v>1.2427172764929037E-2</v>
      </c>
      <c r="BA578" s="71">
        <f t="shared" ref="BA578" si="860">AV577</f>
        <v>0.35621970920840412</v>
      </c>
      <c r="BB578" s="71">
        <f t="shared" ref="BB578" si="861">AR577</f>
        <v>3.764911402347066E-6</v>
      </c>
      <c r="BC578" s="71">
        <f t="shared" ref="BC578" si="862">AS577</f>
        <v>-1.3657272361808236E-3</v>
      </c>
      <c r="BD578" s="39">
        <f t="shared" ref="BD578" si="863">IF(AR577&lt;0,1,0)</f>
        <v>0</v>
      </c>
    </row>
    <row r="579" spans="1:56">
      <c r="A579" s="68">
        <v>43357</v>
      </c>
      <c r="B579" s="41">
        <f t="shared" si="826"/>
        <v>5</v>
      </c>
      <c r="C579" s="39">
        <v>2688.78</v>
      </c>
      <c r="D579" s="39">
        <v>2682.87</v>
      </c>
      <c r="E579" s="39">
        <v>2683.22</v>
      </c>
      <c r="F579" s="39">
        <v>2683.09</v>
      </c>
      <c r="G579" s="39">
        <v>2683.03</v>
      </c>
      <c r="H579" s="39">
        <v>2692.22</v>
      </c>
      <c r="I579" s="39">
        <v>2675.49</v>
      </c>
      <c r="J579" s="39">
        <v>1012</v>
      </c>
      <c r="K579" s="39">
        <v>1118</v>
      </c>
      <c r="L579" s="39">
        <v>2682.62</v>
      </c>
      <c r="M579" s="39">
        <v>2681.98</v>
      </c>
      <c r="N579" s="39">
        <v>2681.64</v>
      </c>
      <c r="O579" s="39">
        <v>2694.64</v>
      </c>
      <c r="P579" s="39">
        <v>2678.61</v>
      </c>
      <c r="Q579" s="39">
        <v>1346</v>
      </c>
      <c r="R579" s="39">
        <v>1445</v>
      </c>
      <c r="S579" s="70">
        <f t="shared" si="407"/>
        <v>2718.8977777777782</v>
      </c>
      <c r="T579" s="70" t="str">
        <f t="shared" ref="T579" si="864">IF(AVERAGE(N578)&lt;S578,"熊",IF(AVERAGE(N578)&gt;S578,"牛",""))</f>
        <v>熊</v>
      </c>
      <c r="U579" s="70">
        <f t="shared" ref="U579" si="865">MAX(H579,O579)</f>
        <v>2694.64</v>
      </c>
      <c r="V579" s="70">
        <f t="shared" ref="V579" si="866">MIN(I579,P579)</f>
        <v>2675.49</v>
      </c>
      <c r="W579" s="40">
        <f t="shared" ref="W579" si="867">LN(U579/V579)</f>
        <v>7.1320735901535676E-3</v>
      </c>
      <c r="X579" s="70">
        <f t="shared" ref="X579" si="868">IF(U579=H579,J579,Q579)</f>
        <v>1346</v>
      </c>
      <c r="Y579" s="70">
        <f t="shared" ref="Y579" si="869">IF(V579=I579,K579,R579)</f>
        <v>1118</v>
      </c>
      <c r="Z579" s="71">
        <f t="shared" ref="Z579" si="870">(U579-V579)/(C579)</f>
        <v>7.1221892456802306E-3</v>
      </c>
      <c r="AA579" s="71">
        <f t="shared" ref="AA579" si="871">LN(C579/N578)</f>
        <v>8.185498730645097E-4</v>
      </c>
      <c r="AB579" s="71">
        <f t="shared" ref="AB579" si="872">LN(N579/U579)</f>
        <v>-4.8360670710963097E-3</v>
      </c>
      <c r="AC579" s="71">
        <f t="shared" ref="AC579" si="873">LN(N579/V579)</f>
        <v>2.2960065190570831E-3</v>
      </c>
      <c r="AD579" s="71">
        <f t="shared" ref="AD579" si="874">LN(U579/C579)</f>
        <v>2.1770555945810652E-3</v>
      </c>
      <c r="AE579" s="71">
        <f t="shared" ref="AE579" si="875">LN(V579/C579)</f>
        <v>-4.9550179955724196E-3</v>
      </c>
      <c r="AF579" s="71">
        <f t="shared" ref="AF579" si="876">LN(N579/C579)</f>
        <v>-2.6590114765151752E-3</v>
      </c>
      <c r="AG579" s="71">
        <f t="shared" ref="AG579" si="877">LN(N579/N578)</f>
        <v>-1.8404616034507228E-3</v>
      </c>
      <c r="AH579" s="71">
        <f t="shared" ref="AH579" si="878">LN(D579/C579)</f>
        <v>-2.2004420930843323E-3</v>
      </c>
      <c r="AI579" s="71">
        <f t="shared" ref="AI579" si="879">LN(E579/C579)</f>
        <v>-2.0699932931215713E-3</v>
      </c>
      <c r="AJ579" s="71">
        <f t="shared" ref="AJ579" si="880">LN(F579/C579)</f>
        <v>-2.1184437180970135E-3</v>
      </c>
      <c r="AK579" s="71">
        <f t="shared" ref="AK579" si="881">+LN(G579/C579)</f>
        <v>-2.1408062444670316E-3</v>
      </c>
      <c r="AL579" s="71">
        <f t="shared" ref="AL579" si="882">LN(H579/I579)</f>
        <v>6.2335909257443967E-3</v>
      </c>
      <c r="AM579" s="71">
        <f t="shared" ref="AM579" si="883">LN(O579/P579)</f>
        <v>5.9666114758265077E-3</v>
      </c>
      <c r="AN579" s="71">
        <f t="shared" ref="AN579" si="884">LN(L579/G579)</f>
        <v>-1.5282398248054111E-4</v>
      </c>
      <c r="AO579" s="40">
        <f t="shared" ref="AO579" si="885">(C579-I579)/(H579-I579)</f>
        <v>0.79438135086673067</v>
      </c>
      <c r="AP579" s="40">
        <f t="shared" ref="AP579" si="886">(N578-I579)/(H579-I579)</f>
        <v>0.66288105200239889</v>
      </c>
      <c r="AQ579" s="71">
        <f t="shared" ref="AQ579" si="887">LN(M579/L579)</f>
        <v>-2.3860120159417887E-4</v>
      </c>
      <c r="AR579" s="71">
        <f t="shared" ref="AR579" si="888">LN(N579/L579)</f>
        <v>-3.6538124956767324E-4</v>
      </c>
      <c r="AS579" s="71">
        <f t="shared" ref="AS579" si="889">LN(N579/C579)</f>
        <v>-2.6590114765151752E-3</v>
      </c>
      <c r="AT579" s="28">
        <f t="shared" ref="AT579" si="890">+(G579-I579)/(H579-I579)</f>
        <v>0.45068738792590618</v>
      </c>
      <c r="AU579" s="28">
        <f t="shared" ref="AU579" si="891">+(N579-P579)/(O579-P579)</f>
        <v>0.18902058640048619</v>
      </c>
      <c r="AV579" s="40">
        <f t="shared" ref="AV579" si="892">+(N579-V579)/(U579-V579)</f>
        <v>0.32114882506527737</v>
      </c>
      <c r="AW579" s="71">
        <f t="shared" ref="AW579" si="893">LN(N579/C579)</f>
        <v>-2.6590114765151752E-3</v>
      </c>
      <c r="AX579" s="28">
        <f t="shared" ref="AX579" si="894">(N579-L579)/(U579-V579)</f>
        <v>-5.1174934725849268E-2</v>
      </c>
      <c r="AY579" s="71">
        <f t="shared" ref="AY579" si="895">LN(G579/I579)</f>
        <v>2.8142117511053139E-3</v>
      </c>
      <c r="AZ579" s="71">
        <f t="shared" ref="AZ579" si="896">LN(N579/P579)</f>
        <v>1.1305444047302498E-3</v>
      </c>
      <c r="BA579" s="71">
        <f t="shared" ref="BA579" si="897">AV578</f>
        <v>0.93491124260355141</v>
      </c>
      <c r="BB579" s="71">
        <f t="shared" ref="BB579" si="898">AR578</f>
        <v>1.0164715585537745E-2</v>
      </c>
      <c r="BC579" s="71">
        <f t="shared" ref="BC579" si="899">AS578</f>
        <v>2.7470343172664212E-3</v>
      </c>
      <c r="BD579" s="39">
        <f t="shared" ref="BD579" si="900">IF(AR578&lt;0,1,0)</f>
        <v>0</v>
      </c>
    </row>
    <row r="580" spans="1:56">
      <c r="A580" s="68">
        <v>43360</v>
      </c>
      <c r="B580" s="41">
        <f t="shared" si="826"/>
        <v>1</v>
      </c>
      <c r="C580" s="39">
        <v>2671.29</v>
      </c>
      <c r="D580" s="39">
        <v>2665.45</v>
      </c>
      <c r="E580" s="39">
        <v>2666.13</v>
      </c>
      <c r="F580" s="39">
        <v>2662.98</v>
      </c>
      <c r="G580" s="39">
        <v>2653.15</v>
      </c>
      <c r="H580" s="39">
        <v>2671.29</v>
      </c>
      <c r="I580" s="39">
        <v>2650.86</v>
      </c>
      <c r="J580" s="39">
        <v>930</v>
      </c>
      <c r="K580" s="39">
        <v>1105</v>
      </c>
      <c r="L580" s="39">
        <v>2653.19</v>
      </c>
      <c r="M580" s="39">
        <v>2656.31</v>
      </c>
      <c r="N580" s="39">
        <v>2651.79</v>
      </c>
      <c r="O580" s="39">
        <v>2660.59</v>
      </c>
      <c r="P580" s="39">
        <v>2648.57</v>
      </c>
      <c r="Q580" s="39">
        <v>1425</v>
      </c>
      <c r="R580" s="39">
        <v>1336</v>
      </c>
      <c r="S580" s="70">
        <f t="shared" si="407"/>
        <v>2715.9983333333339</v>
      </c>
      <c r="T580" s="70" t="str">
        <f t="shared" ref="T580" si="901">IF(AVERAGE(N579)&lt;S579,"熊",IF(AVERAGE(N579)&gt;S579,"牛",""))</f>
        <v>熊</v>
      </c>
      <c r="U580" s="70">
        <f t="shared" ref="U580" si="902">MAX(H580,O580)</f>
        <v>2671.29</v>
      </c>
      <c r="V580" s="70">
        <f t="shared" ref="V580" si="903">MIN(I580,P580)</f>
        <v>2648.57</v>
      </c>
      <c r="W580" s="40">
        <f t="shared" ref="W580" si="904">LN(U580/V580)</f>
        <v>8.541630094167996E-3</v>
      </c>
      <c r="X580" s="70">
        <f t="shared" ref="X580" si="905">IF(U580=H580,J580,Q580)</f>
        <v>930</v>
      </c>
      <c r="Y580" s="70">
        <f t="shared" ref="Y580" si="906">IF(V580=I580,K580,R580)</f>
        <v>1336</v>
      </c>
      <c r="Z580" s="71">
        <f t="shared" ref="Z580" si="907">(U580-V580)/(C580)</f>
        <v>8.5052540158499449E-3</v>
      </c>
      <c r="AA580" s="71">
        <f t="shared" ref="AA580" si="908">LN(C580/N579)</f>
        <v>-3.8670458600652317E-3</v>
      </c>
      <c r="AB580" s="71">
        <f t="shared" ref="AB580" si="909">LN(N580/U580)</f>
        <v>-7.3266181341774617E-3</v>
      </c>
      <c r="AC580" s="71">
        <f t="shared" ref="AC580" si="910">LN(N580/V580)</f>
        <v>1.2150119599905794E-3</v>
      </c>
      <c r="AD580" s="71">
        <f t="shared" ref="AD580" si="911">LN(U580/C580)</f>
        <v>0</v>
      </c>
      <c r="AE580" s="71">
        <f t="shared" ref="AE580" si="912">LN(V580/C580)</f>
        <v>-8.5416300941679891E-3</v>
      </c>
      <c r="AF580" s="71">
        <f t="shared" ref="AF580" si="913">LN(N580/C580)</f>
        <v>-7.3266181341774617E-3</v>
      </c>
      <c r="AG580" s="71">
        <f t="shared" ref="AG580" si="914">LN(N580/N579)</f>
        <v>-1.1193663994242573E-2</v>
      </c>
      <c r="AH580" s="71">
        <f t="shared" ref="AH580" si="915">LN(D580/C580)</f>
        <v>-2.1886029040668279E-3</v>
      </c>
      <c r="AI580" s="71">
        <f t="shared" ref="AI580" si="916">LN(E580/C580)</f>
        <v>-1.9335190438649766E-3</v>
      </c>
      <c r="AJ580" s="71">
        <f t="shared" ref="AJ580" si="917">LN(F580/C580)</f>
        <v>-3.1157053251992866E-3</v>
      </c>
      <c r="AK580" s="71">
        <f t="shared" ref="AK580" si="918">+LN(G580/C580)</f>
        <v>-6.813888478500024E-3</v>
      </c>
      <c r="AL580" s="71">
        <f t="shared" ref="AL580" si="919">LN(H580/I580)</f>
        <v>7.6773861499940584E-3</v>
      </c>
      <c r="AM580" s="71">
        <f t="shared" ref="AM580" si="920">LN(O580/P580)</f>
        <v>4.5280310019775293E-3</v>
      </c>
      <c r="AN580" s="71">
        <f t="shared" ref="AN580" si="921">LN(L580/G580)</f>
        <v>1.5076304948603508E-5</v>
      </c>
      <c r="AO580" s="40">
        <f t="shared" ref="AO580" si="922">(C580-I580)/(H580-I580)</f>
        <v>1</v>
      </c>
      <c r="AP580" s="40">
        <f t="shared" ref="AP580" si="923">(N579-I580)/(H580-I580)</f>
        <v>1.5066079295154182</v>
      </c>
      <c r="AQ580" s="71">
        <f t="shared" ref="AQ580" si="924">LN(M580/L580)</f>
        <v>1.1752520422323477E-3</v>
      </c>
      <c r="AR580" s="71">
        <f t="shared" ref="AR580" si="925">LN(N580/L580)</f>
        <v>-5.2780596062601581E-4</v>
      </c>
      <c r="AS580" s="71">
        <f t="shared" ref="AS580" si="926">LN(N580/C580)</f>
        <v>-7.3266181341774617E-3</v>
      </c>
      <c r="AT580" s="28">
        <f t="shared" ref="AT580" si="927">+(G580-I580)/(H580-I580)</f>
        <v>0.11209006363191297</v>
      </c>
      <c r="AU580" s="28">
        <f t="shared" ref="AU580" si="928">+(N580-P580)/(O580-P580)</f>
        <v>0.26788685524124833</v>
      </c>
      <c r="AV580" s="40">
        <f t="shared" ref="AV580" si="929">+(N580-V580)/(U580-V580)</f>
        <v>0.14172535211266848</v>
      </c>
      <c r="AW580" s="71">
        <f t="shared" ref="AW580" si="930">LN(N580/C580)</f>
        <v>-7.3266181341774617E-3</v>
      </c>
      <c r="AX580" s="28">
        <f t="shared" ref="AX580" si="931">(N580-L580)/(U580-V580)</f>
        <v>-6.1619718309863701E-2</v>
      </c>
      <c r="AY580" s="71">
        <f t="shared" ref="AY580" si="932">LN(G580/I580)</f>
        <v>8.6349767149402842E-4</v>
      </c>
      <c r="AZ580" s="71">
        <f t="shared" ref="AZ580" si="933">LN(N580/P580)</f>
        <v>1.2150119599905794E-3</v>
      </c>
      <c r="BA580" s="71">
        <f t="shared" ref="BA580" si="934">AV579</f>
        <v>0.32114882506527737</v>
      </c>
      <c r="BB580" s="71">
        <f t="shared" ref="BB580" si="935">AR579</f>
        <v>-3.6538124956767324E-4</v>
      </c>
      <c r="BC580" s="71">
        <f t="shared" ref="BC580" si="936">AS579</f>
        <v>-2.6590114765151752E-3</v>
      </c>
      <c r="BD580" s="39">
        <f t="shared" ref="BD580" si="937">IF(AR579&lt;0,1,0)</f>
        <v>1</v>
      </c>
    </row>
    <row r="581" spans="1:56">
      <c r="A581" s="68">
        <v>43361</v>
      </c>
      <c r="B581" s="41">
        <f t="shared" si="826"/>
        <v>2</v>
      </c>
      <c r="C581" s="39">
        <v>2644.3</v>
      </c>
      <c r="D581" s="39">
        <v>2649.39</v>
      </c>
      <c r="E581" s="39">
        <v>2658.94</v>
      </c>
      <c r="F581" s="39">
        <v>2651.36</v>
      </c>
      <c r="G581" s="39">
        <v>2648.53</v>
      </c>
      <c r="H581" s="39">
        <v>2665.57</v>
      </c>
      <c r="I581" s="39">
        <v>2644.3</v>
      </c>
      <c r="J581" s="39">
        <v>1006</v>
      </c>
      <c r="K581" s="39">
        <v>930</v>
      </c>
      <c r="L581" s="39">
        <v>2648.7</v>
      </c>
      <c r="M581" s="39">
        <v>2651.42</v>
      </c>
      <c r="N581" s="39">
        <v>2699.95</v>
      </c>
      <c r="O581" s="39">
        <v>2700.09</v>
      </c>
      <c r="P581" s="39">
        <v>2647.47</v>
      </c>
      <c r="Q581" s="39">
        <v>1454</v>
      </c>
      <c r="R581" s="39">
        <v>1300</v>
      </c>
      <c r="S581" s="70">
        <f t="shared" si="407"/>
        <v>2712.5083333333337</v>
      </c>
      <c r="T581" s="70" t="str">
        <f t="shared" ref="T581" si="938">IF(AVERAGE(N580)&lt;S580,"熊",IF(AVERAGE(N580)&gt;S580,"牛",""))</f>
        <v>熊</v>
      </c>
      <c r="U581" s="70">
        <f t="shared" ref="U581" si="939">MAX(H581,O581)</f>
        <v>2700.09</v>
      </c>
      <c r="V581" s="70">
        <f t="shared" ref="V581" si="940">MIN(I581,P581)</f>
        <v>2644.3</v>
      </c>
      <c r="W581" s="40">
        <f t="shared" ref="W581" si="941">LN(U581/V581)</f>
        <v>2.087872578743083E-2</v>
      </c>
      <c r="X581" s="70">
        <f t="shared" ref="X581" si="942">IF(U581=H581,J581,Q581)</f>
        <v>1454</v>
      </c>
      <c r="Y581" s="70">
        <f t="shared" ref="Y581" si="943">IF(V581=I581,K581,R581)</f>
        <v>930</v>
      </c>
      <c r="Z581" s="71">
        <f t="shared" ref="Z581" si="944">(U581-V581)/(C581)</f>
        <v>2.1098211246832796E-2</v>
      </c>
      <c r="AA581" s="71">
        <f t="shared" ref="AA581" si="945">LN(C581/N580)</f>
        <v>-2.8285036672725406E-3</v>
      </c>
      <c r="AB581" s="71">
        <f t="shared" ref="AB581" si="946">LN(N581/U581)</f>
        <v>-5.1851467778617635E-5</v>
      </c>
      <c r="AC581" s="71">
        <f t="shared" ref="AC581" si="947">LN(N581/V581)</f>
        <v>2.0826874319652154E-2</v>
      </c>
      <c r="AD581" s="71">
        <f t="shared" ref="AD581" si="948">LN(U581/C581)</f>
        <v>2.087872578743083E-2</v>
      </c>
      <c r="AE581" s="71">
        <f t="shared" ref="AE581" si="949">LN(V581/C581)</f>
        <v>0</v>
      </c>
      <c r="AF581" s="71">
        <f t="shared" ref="AF581" si="950">LN(N581/C581)</f>
        <v>2.0826874319652154E-2</v>
      </c>
      <c r="AG581" s="71">
        <f t="shared" ref="AG581" si="951">LN(N581/N580)</f>
        <v>1.7998370652379705E-2</v>
      </c>
      <c r="AH581" s="71">
        <f t="shared" ref="AH581" si="952">LN(D581/C581)</f>
        <v>1.923044820762486E-3</v>
      </c>
      <c r="AI581" s="71">
        <f t="shared" ref="AI581" si="953">LN(E581/C581)</f>
        <v>5.5211671316366404E-3</v>
      </c>
      <c r="AJ581" s="71">
        <f t="shared" ref="AJ581" si="954">LN(F581/C581)</f>
        <v>2.6663358987039664E-3</v>
      </c>
      <c r="AK581" s="71">
        <f t="shared" ref="AK581" si="955">+LN(G581/C581)</f>
        <v>1.5983891039703774E-3</v>
      </c>
      <c r="AL581" s="71">
        <f t="shared" ref="AL581" si="956">LN(H581/I581)</f>
        <v>8.0115384246107757E-3</v>
      </c>
      <c r="AM581" s="71">
        <f t="shared" ref="AM581" si="957">LN(O581/P581)</f>
        <v>1.9680638803609679E-2</v>
      </c>
      <c r="AN581" s="71">
        <f t="shared" ref="AN581" si="958">LN(L581/G581)</f>
        <v>6.4184488896344219E-5</v>
      </c>
      <c r="AO581" s="40">
        <f t="shared" ref="AO581" si="959">(C581-I581)/(H581-I581)</f>
        <v>0</v>
      </c>
      <c r="AP581" s="40">
        <f t="shared" ref="AP581" si="960">(N580-I581)/(H581-I581)</f>
        <v>0.35213916314056359</v>
      </c>
      <c r="AQ581" s="71">
        <f t="shared" ref="AQ581" si="961">LN(M581/L581)</f>
        <v>1.0263919453859288E-3</v>
      </c>
      <c r="AR581" s="71">
        <f t="shared" ref="AR581" si="962">LN(N581/L581)</f>
        <v>1.9164300726785651E-2</v>
      </c>
      <c r="AS581" s="71">
        <f t="shared" ref="AS581" si="963">LN(N581/C581)</f>
        <v>2.0826874319652154E-2</v>
      </c>
      <c r="AT581" s="28">
        <f t="shared" ref="AT581" si="964">+(G581-I581)/(H581-I581)</f>
        <v>0.19887165021156661</v>
      </c>
      <c r="AU581" s="28">
        <f t="shared" ref="AU581" si="965">+(N581-P581)/(O581-P581)</f>
        <v>0.99733941467122145</v>
      </c>
      <c r="AV581" s="40">
        <f t="shared" ref="AV581" si="966">+(N581-V581)/(U581-V581)</f>
        <v>0.99749058971141191</v>
      </c>
      <c r="AW581" s="71">
        <f t="shared" ref="AW581" si="967">LN(N581/C581)</f>
        <v>2.0826874319652154E-2</v>
      </c>
      <c r="AX581" s="28">
        <f t="shared" ref="AX581" si="968">(N581-L581)/(U581-V581)</f>
        <v>0.91862340921312124</v>
      </c>
      <c r="AY581" s="71">
        <f t="shared" ref="AY581" si="969">LN(G581/I581)</f>
        <v>1.5983891039703774E-3</v>
      </c>
      <c r="AZ581" s="71">
        <f t="shared" ref="AZ581" si="970">LN(N581/P581)</f>
        <v>1.9628787335831063E-2</v>
      </c>
      <c r="BA581" s="71">
        <f t="shared" ref="BA581" si="971">AV580</f>
        <v>0.14172535211266848</v>
      </c>
      <c r="BB581" s="71">
        <f t="shared" ref="BB581" si="972">AR580</f>
        <v>-5.2780596062601581E-4</v>
      </c>
      <c r="BC581" s="71">
        <f t="shared" ref="BC581" si="973">AS580</f>
        <v>-7.3266181341774617E-3</v>
      </c>
      <c r="BD581" s="39">
        <f t="shared" ref="BD581" si="974">IF(AR580&lt;0,1,0)</f>
        <v>1</v>
      </c>
    </row>
    <row r="582" spans="1:56">
      <c r="A582" s="68">
        <v>43362</v>
      </c>
      <c r="B582" s="41">
        <f t="shared" si="826"/>
        <v>3</v>
      </c>
      <c r="C582" s="39">
        <v>2694.8</v>
      </c>
      <c r="D582" s="39">
        <v>2695.87</v>
      </c>
      <c r="E582" s="39">
        <v>2698.04</v>
      </c>
      <c r="F582" s="39">
        <v>2700.84</v>
      </c>
      <c r="G582" s="39">
        <v>2726.27</v>
      </c>
      <c r="H582" s="39">
        <v>2733.15</v>
      </c>
      <c r="I582" s="39">
        <v>2690.99</v>
      </c>
      <c r="J582" s="39">
        <v>1105</v>
      </c>
      <c r="K582" s="39">
        <v>930</v>
      </c>
      <c r="L582" s="39">
        <v>2726.93</v>
      </c>
      <c r="M582" s="39">
        <v>2729.03</v>
      </c>
      <c r="N582" s="39">
        <v>2730.85</v>
      </c>
      <c r="O582" s="39">
        <v>2746.08</v>
      </c>
      <c r="P582" s="39">
        <v>2726.13</v>
      </c>
      <c r="Q582" s="39">
        <v>1350</v>
      </c>
      <c r="R582" s="39">
        <v>1303</v>
      </c>
      <c r="S582" s="70">
        <f t="shared" si="407"/>
        <v>2711.1377777777775</v>
      </c>
      <c r="T582" s="70" t="str">
        <f t="shared" ref="T582" si="975">IF(AVERAGE(N581)&lt;S581,"熊",IF(AVERAGE(N581)&gt;S581,"牛",""))</f>
        <v>熊</v>
      </c>
      <c r="U582" s="70">
        <f t="shared" ref="U582" si="976">MAX(H582,O582)</f>
        <v>2746.08</v>
      </c>
      <c r="V582" s="70">
        <f t="shared" ref="V582" si="977">MIN(I582,P582)</f>
        <v>2690.99</v>
      </c>
      <c r="W582" s="40">
        <f t="shared" ref="W582" si="978">LN(U582/V582)</f>
        <v>2.0265284558999824E-2</v>
      </c>
      <c r="X582" s="70">
        <f t="shared" ref="X582" si="979">IF(U582=H582,J582,Q582)</f>
        <v>1350</v>
      </c>
      <c r="Y582" s="70">
        <f t="shared" ref="Y582" si="980">IF(V582=I582,K582,R582)</f>
        <v>930</v>
      </c>
      <c r="Z582" s="71">
        <f t="shared" ref="Z582" si="981">(U582-V582)/(C582)</f>
        <v>2.044307555291678E-2</v>
      </c>
      <c r="AA582" s="71">
        <f t="shared" ref="AA582" si="982">LN(C582/N581)</f>
        <v>-1.9092642159270884E-3</v>
      </c>
      <c r="AB582" s="71">
        <f t="shared" ref="AB582" si="983">LN(N582/U582)</f>
        <v>-5.5615241589737317E-3</v>
      </c>
      <c r="AC582" s="71">
        <f t="shared" ref="AC582" si="984">LN(N582/V582)</f>
        <v>1.4703760400026092E-2</v>
      </c>
      <c r="AD582" s="71">
        <f t="shared" ref="AD582" si="985">LN(U582/C582)</f>
        <v>1.8850450101823485E-2</v>
      </c>
      <c r="AE582" s="71">
        <f t="shared" ref="AE582" si="986">LN(V582/C582)</f>
        <v>-1.4148344571763929E-3</v>
      </c>
      <c r="AF582" s="71">
        <f t="shared" ref="AF582" si="987">LN(N582/C582)</f>
        <v>1.3288925942849599E-2</v>
      </c>
      <c r="AG582" s="71">
        <f t="shared" ref="AG582" si="988">LN(N582/N581)</f>
        <v>1.1379661726922603E-2</v>
      </c>
      <c r="AH582" s="71">
        <f t="shared" ref="AH582" si="989">LN(D582/C582)</f>
        <v>3.9698219852152722E-4</v>
      </c>
      <c r="AI582" s="71">
        <f t="shared" ref="AI582" si="990">LN(E582/C582)</f>
        <v>1.2015933681819478E-3</v>
      </c>
      <c r="AJ582" s="71">
        <f t="shared" ref="AJ582" si="991">LN(F582/C582)</f>
        <v>2.2388456320001342E-3</v>
      </c>
      <c r="AK582" s="71">
        <f t="shared" ref="AK582" si="992">+LN(G582/C582)</f>
        <v>1.1610384486790092E-2</v>
      </c>
      <c r="AL582" s="71">
        <f t="shared" ref="AL582" si="993">LN(H582/I582)</f>
        <v>1.5545634534668997E-2</v>
      </c>
      <c r="AM582" s="71">
        <f t="shared" ref="AM582" si="994">LN(O582/P582)</f>
        <v>7.291419147434074E-3</v>
      </c>
      <c r="AN582" s="71">
        <f t="shared" ref="AN582" si="995">LN(L582/G582)</f>
        <v>2.4205970924316204E-4</v>
      </c>
      <c r="AO582" s="40">
        <f t="shared" ref="AO582" si="996">(C582-I582)/(H582-I582)</f>
        <v>9.0370018975340902E-2</v>
      </c>
      <c r="AP582" s="40">
        <f t="shared" ref="AP582" si="997">(N581-I582)/(H582-I582)</f>
        <v>0.2125237191650847</v>
      </c>
      <c r="AQ582" s="71">
        <f t="shared" ref="AQ582" si="998">LN(M582/L582)</f>
        <v>7.6980040312025404E-4</v>
      </c>
      <c r="AR582" s="71">
        <f t="shared" ref="AR582" si="999">LN(N582/L582)</f>
        <v>1.4364817468166182E-3</v>
      </c>
      <c r="AS582" s="71">
        <f t="shared" ref="AS582" si="1000">LN(N582/C582)</f>
        <v>1.3288925942849599E-2</v>
      </c>
      <c r="AT582" s="28">
        <f t="shared" ref="AT582" si="1001">+(G582-I582)/(H582-I582)</f>
        <v>0.83681214421252237</v>
      </c>
      <c r="AU582" s="28">
        <f t="shared" ref="AU582" si="1002">+(N582-P582)/(O582-P582)</f>
        <v>0.23659147869673397</v>
      </c>
      <c r="AV582" s="40">
        <f t="shared" ref="AV582" si="1003">+(N582-V582)/(U582-V582)</f>
        <v>0.72354329279361085</v>
      </c>
      <c r="AW582" s="71">
        <f t="shared" ref="AW582" si="1004">LN(N582/C582)</f>
        <v>1.3288925942849599E-2</v>
      </c>
      <c r="AX582" s="28">
        <f t="shared" ref="AX582" si="1005">(N582-L582)/(U582-V582)</f>
        <v>7.1156289707752091E-2</v>
      </c>
      <c r="AY582" s="71">
        <f t="shared" ref="AY582" si="1006">LN(G582/I582)</f>
        <v>1.3025218943966441E-2</v>
      </c>
      <c r="AZ582" s="71">
        <f t="shared" ref="AZ582" si="1007">LN(N582/P582)</f>
        <v>1.7298949884603555E-3</v>
      </c>
      <c r="BA582" s="71">
        <f t="shared" ref="BA582" si="1008">AV581</f>
        <v>0.99749058971141191</v>
      </c>
      <c r="BB582" s="71">
        <f t="shared" ref="BB582" si="1009">AR581</f>
        <v>1.9164300726785651E-2</v>
      </c>
      <c r="BC582" s="71">
        <f t="shared" ref="BC582" si="1010">AS581</f>
        <v>2.0826874319652154E-2</v>
      </c>
      <c r="BD582" s="39">
        <f t="shared" ref="BD582" si="1011">IF(AR581&lt;0,1,0)</f>
        <v>0</v>
      </c>
    </row>
    <row r="583" spans="1:56">
      <c r="A583" s="68">
        <v>43363</v>
      </c>
      <c r="B583" s="41">
        <f t="shared" si="826"/>
        <v>4</v>
      </c>
      <c r="C583" s="39">
        <v>2732.17</v>
      </c>
      <c r="D583" s="39">
        <v>2731.43</v>
      </c>
      <c r="E583" s="39">
        <v>2737.87</v>
      </c>
      <c r="F583" s="39">
        <v>2732.78</v>
      </c>
      <c r="G583" s="39">
        <v>2727.53</v>
      </c>
      <c r="H583" s="39">
        <v>2743.96</v>
      </c>
      <c r="I583" s="39">
        <v>2726.31</v>
      </c>
      <c r="J583" s="39">
        <v>1002</v>
      </c>
      <c r="K583" s="39">
        <v>1118</v>
      </c>
      <c r="L583" s="39">
        <v>2727.49</v>
      </c>
      <c r="M583" s="39">
        <v>2728.51</v>
      </c>
      <c r="N583" s="39">
        <v>2729.24</v>
      </c>
      <c r="O583" s="39">
        <v>2734.56</v>
      </c>
      <c r="P583" s="39">
        <v>2724.18</v>
      </c>
      <c r="Q583" s="39">
        <v>1349</v>
      </c>
      <c r="R583" s="39">
        <v>1423</v>
      </c>
      <c r="S583" s="70">
        <f t="shared" si="407"/>
        <v>2711.2166666666662</v>
      </c>
      <c r="T583" s="70" t="str">
        <f t="shared" ref="T583" si="1012">IF(AVERAGE(N582)&lt;S582,"熊",IF(AVERAGE(N582)&gt;S582,"牛",""))</f>
        <v>牛</v>
      </c>
      <c r="U583" s="70">
        <f t="shared" ref="U583" si="1013">MAX(H583,O583)</f>
        <v>2743.96</v>
      </c>
      <c r="V583" s="70">
        <f t="shared" ref="V583" si="1014">MIN(I583,P583)</f>
        <v>2724.18</v>
      </c>
      <c r="W583" s="40">
        <f t="shared" ref="W583" si="1015">LN(U583/V583)</f>
        <v>7.2346670986347915E-3</v>
      </c>
      <c r="X583" s="70">
        <f t="shared" ref="X583" si="1016">IF(U583=H583,J583,Q583)</f>
        <v>1002</v>
      </c>
      <c r="Y583" s="70">
        <f t="shared" ref="Y583" si="1017">IF(V583=I583,K583,R583)</f>
        <v>1423</v>
      </c>
      <c r="Z583" s="71">
        <f t="shared" ref="Z583" si="1018">(U583-V583)/(C583)</f>
        <v>7.2396666386060167E-3</v>
      </c>
      <c r="AA583" s="71">
        <f t="shared" ref="AA583" si="1019">LN(C583/N582)</f>
        <v>4.8324920124331958E-4</v>
      </c>
      <c r="AB583" s="71">
        <f t="shared" ref="AB583" si="1020">LN(N583/U583)</f>
        <v>-5.378950336644245E-3</v>
      </c>
      <c r="AC583" s="71">
        <f t="shared" ref="AC583" si="1021">LN(N583/V583)</f>
        <v>1.8557167619903379E-3</v>
      </c>
      <c r="AD583" s="71">
        <f t="shared" ref="AD583" si="1022">LN(U583/C583)</f>
        <v>4.3059672494533824E-3</v>
      </c>
      <c r="AE583" s="71">
        <f t="shared" ref="AE583" si="1023">LN(V583/C583)</f>
        <v>-2.9286998491812803E-3</v>
      </c>
      <c r="AF583" s="71">
        <f t="shared" ref="AF583" si="1024">LN(N583/C583)</f>
        <v>-1.0729830871909194E-3</v>
      </c>
      <c r="AG583" s="71">
        <f t="shared" ref="AG583" si="1025">LN(N583/N582)</f>
        <v>-5.8973388594748795E-4</v>
      </c>
      <c r="AH583" s="71">
        <f t="shared" ref="AH583" si="1026">LN(D583/C583)</f>
        <v>-2.7088366810352273E-4</v>
      </c>
      <c r="AI583" s="71">
        <f t="shared" ref="AI583" si="1027">LN(E583/C583)</f>
        <v>2.0840805782445897E-3</v>
      </c>
      <c r="AJ583" s="71">
        <f t="shared" ref="AJ583" si="1028">LN(F583/C583)</f>
        <v>2.2324083570151367E-4</v>
      </c>
      <c r="AK583" s="71">
        <f t="shared" ref="AK583" si="1029">+LN(G583/C583)</f>
        <v>-1.6997275004517736E-3</v>
      </c>
      <c r="AL583" s="71">
        <f t="shared" ref="AL583" si="1030">LN(H583/I583)</f>
        <v>6.453085953295733E-3</v>
      </c>
      <c r="AM583" s="71">
        <f t="shared" ref="AM583" si="1031">LN(O583/P583)</f>
        <v>3.8030800187784787E-3</v>
      </c>
      <c r="AN583" s="71">
        <f t="shared" ref="AN583" si="1032">LN(L583/G583)</f>
        <v>-1.4665390778105824E-5</v>
      </c>
      <c r="AO583" s="40">
        <f t="shared" ref="AO583" si="1033">(C583-I583)/(H583-I583)</f>
        <v>0.33201133144476469</v>
      </c>
      <c r="AP583" s="40">
        <f t="shared" ref="AP583" si="1034">(N582-I583)/(H583-I583)</f>
        <v>0.25722379603399093</v>
      </c>
      <c r="AQ583" s="71">
        <f t="shared" ref="AQ583" si="1035">LN(M583/L583)</f>
        <v>3.7390029761138403E-4</v>
      </c>
      <c r="AR583" s="71">
        <f t="shared" ref="AR583" si="1036">LN(N583/L583)</f>
        <v>6.4140980403905139E-4</v>
      </c>
      <c r="AS583" s="71">
        <f t="shared" ref="AS583" si="1037">LN(N583/C583)</f>
        <v>-1.0729830871909194E-3</v>
      </c>
      <c r="AT583" s="28">
        <f t="shared" ref="AT583" si="1038">+(G583-I583)/(H583-I583)</f>
        <v>6.9121813031175539E-2</v>
      </c>
      <c r="AU583" s="28">
        <f t="shared" ref="AU583" si="1039">+(N583-P583)/(O583-P583)</f>
        <v>0.48747591522156958</v>
      </c>
      <c r="AV583" s="40">
        <f t="shared" ref="AV583" si="1040">+(N583-V583)/(U583-V583)</f>
        <v>0.25581395348836672</v>
      </c>
      <c r="AW583" s="71">
        <f t="shared" ref="AW583" si="1041">LN(N583/C583)</f>
        <v>-1.0729830871909194E-3</v>
      </c>
      <c r="AX583" s="28">
        <f t="shared" ref="AX583" si="1042">(N583-L583)/(U583-V583)</f>
        <v>8.8473205257835308E-2</v>
      </c>
      <c r="AY583" s="71">
        <f t="shared" ref="AY583" si="1043">LN(G583/I583)</f>
        <v>4.4739120339045595E-4</v>
      </c>
      <c r="AZ583" s="71">
        <f t="shared" ref="AZ583" si="1044">LN(N583/P583)</f>
        <v>1.8557167619903379E-3</v>
      </c>
      <c r="BA583" s="71">
        <f t="shared" ref="BA583" si="1045">AV582</f>
        <v>0.72354329279361085</v>
      </c>
      <c r="BB583" s="71">
        <f t="shared" ref="BB583" si="1046">AR582</f>
        <v>1.4364817468166182E-3</v>
      </c>
      <c r="BC583" s="71">
        <f t="shared" ref="BC583" si="1047">AS582</f>
        <v>1.3288925942849599E-2</v>
      </c>
      <c r="BD583" s="39">
        <f t="shared" ref="BD583" si="1048">IF(AR582&lt;0,1,0)</f>
        <v>0</v>
      </c>
    </row>
    <row r="584" spans="1:56">
      <c r="A584" s="68">
        <v>43364</v>
      </c>
      <c r="B584" s="41">
        <f t="shared" si="826"/>
        <v>5</v>
      </c>
      <c r="C584" s="39">
        <v>2733.87</v>
      </c>
      <c r="D584" s="39">
        <v>2733.09</v>
      </c>
      <c r="E584" s="39">
        <v>2737.91</v>
      </c>
      <c r="F584" s="39">
        <v>2733.11</v>
      </c>
      <c r="G584" s="39">
        <v>2756.01</v>
      </c>
      <c r="H584" s="39">
        <v>2758.35</v>
      </c>
      <c r="I584" s="39">
        <v>2722.08</v>
      </c>
      <c r="J584" s="39">
        <v>1125</v>
      </c>
      <c r="K584" s="39">
        <v>1029</v>
      </c>
      <c r="L584" s="39">
        <v>2755.96</v>
      </c>
      <c r="M584" s="39">
        <v>2763.96</v>
      </c>
      <c r="N584" s="39">
        <v>2797.48</v>
      </c>
      <c r="O584" s="39">
        <v>2797.49</v>
      </c>
      <c r="P584" s="39">
        <v>2755.96</v>
      </c>
      <c r="Q584" s="39">
        <v>1459</v>
      </c>
      <c r="R584" s="39">
        <v>1300</v>
      </c>
      <c r="S584" s="70">
        <f t="shared" si="407"/>
        <v>2708.3466666666664</v>
      </c>
      <c r="T584" s="70" t="str">
        <f t="shared" ref="T584" si="1049">IF(AVERAGE(N583)&lt;S583,"熊",IF(AVERAGE(N583)&gt;S583,"牛",""))</f>
        <v>牛</v>
      </c>
      <c r="U584" s="70">
        <f t="shared" ref="U584" si="1050">MAX(H584,O584)</f>
        <v>2797.49</v>
      </c>
      <c r="V584" s="70">
        <f t="shared" ref="V584" si="1051">MIN(I584,P584)</f>
        <v>2722.08</v>
      </c>
      <c r="W584" s="40">
        <f t="shared" ref="W584" si="1052">LN(U584/V584)</f>
        <v>2.7326292625667062E-2</v>
      </c>
      <c r="X584" s="70">
        <f t="shared" ref="X584" si="1053">IF(U584=H584,J584,Q584)</f>
        <v>1459</v>
      </c>
      <c r="Y584" s="70">
        <f t="shared" ref="Y584" si="1054">IF(V584=I584,K584,R584)</f>
        <v>1029</v>
      </c>
      <c r="Z584" s="71">
        <f t="shared" ref="Z584" si="1055">(U584-V584)/(C584)</f>
        <v>2.7583608584168178E-2</v>
      </c>
      <c r="AA584" s="71">
        <f t="shared" ref="AA584" si="1056">LN(C584/N583)</f>
        <v>1.6950056317797033E-3</v>
      </c>
      <c r="AB584" s="71">
        <f t="shared" ref="AB584" si="1057">LN(N584/U584)</f>
        <v>-3.5746393635280029E-6</v>
      </c>
      <c r="AC584" s="71">
        <f t="shared" ref="AC584" si="1058">LN(N584/V584)</f>
        <v>2.7322717986303702E-2</v>
      </c>
      <c r="AD584" s="71">
        <f t="shared" ref="AD584" si="1059">LN(U584/C584)</f>
        <v>2.3004398784307722E-2</v>
      </c>
      <c r="AE584" s="71">
        <f t="shared" ref="AE584" si="1060">LN(V584/C584)</f>
        <v>-4.3218938413592898E-3</v>
      </c>
      <c r="AF584" s="71">
        <f t="shared" ref="AF584" si="1061">LN(N584/C584)</f>
        <v>2.3000824144944365E-2</v>
      </c>
      <c r="AG584" s="71">
        <f t="shared" ref="AG584" si="1062">LN(N584/N583)</f>
        <v>2.469582977672408E-2</v>
      </c>
      <c r="AH584" s="71">
        <f t="shared" ref="AH584" si="1063">LN(D584/C584)</f>
        <v>-2.8535054410212986E-4</v>
      </c>
      <c r="AI584" s="71">
        <f t="shared" ref="AI584" si="1064">LN(E584/C584)</f>
        <v>1.4766678244073639E-3</v>
      </c>
      <c r="AJ584" s="71">
        <f t="shared" ref="AJ584" si="1065">LN(F584/C584)</f>
        <v>-2.7803284624984466E-4</v>
      </c>
      <c r="AK584" s="71">
        <f t="shared" ref="AK584" si="1066">+LN(G584/C584)</f>
        <v>8.0657937988042726E-3</v>
      </c>
      <c r="AL584" s="71">
        <f t="shared" ref="AL584" si="1067">LN(H584/I584)</f>
        <v>1.3236380921144271E-2</v>
      </c>
      <c r="AM584" s="71">
        <f t="shared" ref="AM584" si="1068">LN(O584/P584)</f>
        <v>1.4956747319370127E-2</v>
      </c>
      <c r="AN584" s="71">
        <f t="shared" ref="AN584" si="1069">LN(L584/G584)</f>
        <v>-1.8142333866664644E-5</v>
      </c>
      <c r="AO584" s="40">
        <f t="shared" ref="AO584" si="1070">(C584-I584)/(H584-I584)</f>
        <v>0.32506203473945328</v>
      </c>
      <c r="AP584" s="40">
        <f t="shared" ref="AP584" si="1071">(N583-I584)/(H584-I584)</f>
        <v>0.19740832644058059</v>
      </c>
      <c r="AQ584" s="71">
        <f t="shared" ref="AQ584" si="1072">LN(M584/L584)</f>
        <v>2.8985947626899086E-3</v>
      </c>
      <c r="AR584" s="71">
        <f t="shared" ref="AR584" si="1073">LN(N584/L584)</f>
        <v>1.4953172680006675E-2</v>
      </c>
      <c r="AS584" s="71">
        <f t="shared" ref="AS584" si="1074">LN(N584/C584)</f>
        <v>2.3000824144944365E-2</v>
      </c>
      <c r="AT584" s="28">
        <f t="shared" ref="AT584" si="1075">+(G584-I584)/(H584-I584)</f>
        <v>0.93548387096775043</v>
      </c>
      <c r="AU584" s="28">
        <f t="shared" ref="AU584" si="1076">+(N584-P584)/(O584-P584)</f>
        <v>0.99975921020949277</v>
      </c>
      <c r="AV584" s="40">
        <f t="shared" ref="AV584" si="1077">+(N584-V584)/(U584-V584)</f>
        <v>0.99986739159263016</v>
      </c>
      <c r="AW584" s="71">
        <f t="shared" ref="AW584" si="1078">LN(N584/C584)</f>
        <v>2.3000824144944365E-2</v>
      </c>
      <c r="AX584" s="28">
        <f t="shared" ref="AX584" si="1079">(N584-L584)/(U584-V584)</f>
        <v>0.55059010741281078</v>
      </c>
      <c r="AY584" s="71">
        <f t="shared" ref="AY584" si="1080">LN(G584/I584)</f>
        <v>1.2387687640163497E-2</v>
      </c>
      <c r="AZ584" s="71">
        <f t="shared" ref="AZ584" si="1081">LN(N584/P584)</f>
        <v>1.4953172680006675E-2</v>
      </c>
      <c r="BA584" s="71">
        <f t="shared" ref="BA584" si="1082">AV583</f>
        <v>0.25581395348836672</v>
      </c>
      <c r="BB584" s="71">
        <f t="shared" ref="BB584" si="1083">AR583</f>
        <v>6.4140980403905139E-4</v>
      </c>
      <c r="BC584" s="71">
        <f t="shared" ref="BC584" si="1084">AS583</f>
        <v>-1.0729830871909194E-3</v>
      </c>
      <c r="BD584" s="39">
        <f t="shared" ref="BD584" si="1085">IF(AR583&lt;0,1,0)</f>
        <v>0</v>
      </c>
    </row>
    <row r="585" spans="1:56">
      <c r="A585" s="68">
        <v>43368</v>
      </c>
      <c r="B585" s="41">
        <f t="shared" si="826"/>
        <v>2</v>
      </c>
      <c r="C585" s="39">
        <v>2775.07</v>
      </c>
      <c r="D585" s="39">
        <v>2779.07</v>
      </c>
      <c r="E585" s="39">
        <v>2783.55</v>
      </c>
      <c r="F585" s="39">
        <v>2784.66</v>
      </c>
      <c r="G585" s="39">
        <v>2776.33</v>
      </c>
      <c r="H585" s="39">
        <v>2790.03</v>
      </c>
      <c r="I585" s="39">
        <v>2771.16</v>
      </c>
      <c r="J585" s="39">
        <v>1016</v>
      </c>
      <c r="K585" s="39">
        <v>930</v>
      </c>
      <c r="L585" s="39">
        <v>2776.06</v>
      </c>
      <c r="M585" s="39">
        <v>2778.35</v>
      </c>
      <c r="N585" s="39">
        <v>2781.14</v>
      </c>
      <c r="O585" s="39">
        <v>2783.54</v>
      </c>
      <c r="P585" s="39">
        <v>2772.06</v>
      </c>
      <c r="Q585" s="39">
        <v>1435</v>
      </c>
      <c r="R585" s="39">
        <v>1342</v>
      </c>
      <c r="S585" s="70">
        <f t="shared" si="407"/>
        <v>2709.43</v>
      </c>
      <c r="T585" s="70" t="str">
        <f t="shared" ref="T585" si="1086">IF(AVERAGE(N584)&lt;S584,"熊",IF(AVERAGE(N584)&gt;S584,"牛",""))</f>
        <v>牛</v>
      </c>
      <c r="U585" s="70">
        <f t="shared" ref="U585" si="1087">MAX(H585,O585)</f>
        <v>2790.03</v>
      </c>
      <c r="V585" s="70">
        <f t="shared" ref="V585" si="1088">MIN(I585,P585)</f>
        <v>2771.16</v>
      </c>
      <c r="W585" s="40">
        <f t="shared" ref="W585" si="1089">LN(U585/V585)</f>
        <v>6.7863433619700219E-3</v>
      </c>
      <c r="X585" s="70">
        <f t="shared" ref="X585" si="1090">IF(U585=H585,J585,Q585)</f>
        <v>1016</v>
      </c>
      <c r="Y585" s="70">
        <f t="shared" ref="Y585" si="1091">IF(V585=I585,K585,R585)</f>
        <v>930</v>
      </c>
      <c r="Z585" s="71">
        <f t="shared" ref="Z585" si="1092">(U585-V585)/(C585)</f>
        <v>6.7998284727954052E-3</v>
      </c>
      <c r="AA585" s="71">
        <f t="shared" ref="AA585" si="1093">LN(C585/N584)</f>
        <v>-8.0430398325216385E-3</v>
      </c>
      <c r="AB585" s="71">
        <f t="shared" ref="AB585" si="1094">LN(N585/U585)</f>
        <v>-3.1914328751652655E-3</v>
      </c>
      <c r="AC585" s="71">
        <f t="shared" ref="AC585" si="1095">LN(N585/V585)</f>
        <v>3.5949104868048523E-3</v>
      </c>
      <c r="AD585" s="71">
        <f t="shared" ref="AD585" si="1096">LN(U585/C585)</f>
        <v>5.3763763581641576E-3</v>
      </c>
      <c r="AE585" s="71">
        <f t="shared" ref="AE585" si="1097">LN(V585/C585)</f>
        <v>-1.409967003805876E-3</v>
      </c>
      <c r="AF585" s="71">
        <f t="shared" ref="AF585" si="1098">LN(N585/C585)</f>
        <v>2.1849434829989503E-3</v>
      </c>
      <c r="AG585" s="71">
        <f t="shared" ref="AG585" si="1099">LN(N585/N584)</f>
        <v>-5.8580963495227069E-3</v>
      </c>
      <c r="AH585" s="71">
        <f t="shared" ref="AH585" si="1100">LN(D585/C585)</f>
        <v>1.4403672545353346E-3</v>
      </c>
      <c r="AI585" s="71">
        <f t="shared" ref="AI585" si="1101">LN(E585/C585)</f>
        <v>3.0511193708480104E-3</v>
      </c>
      <c r="AJ585" s="71">
        <f t="shared" ref="AJ585" si="1102">LN(F585/C585)</f>
        <v>3.4498112358110999E-3</v>
      </c>
      <c r="AK585" s="71">
        <f t="shared" ref="AK585" si="1103">+LN(G585/C585)</f>
        <v>4.5393955457586677E-4</v>
      </c>
      <c r="AL585" s="71">
        <f t="shared" ref="AL585" si="1104">LN(H585/I585)</f>
        <v>6.7863433619700219E-3</v>
      </c>
      <c r="AM585" s="71">
        <f t="shared" ref="AM585" si="1105">LN(O585/P585)</f>
        <v>4.1327728201026905E-3</v>
      </c>
      <c r="AN585" s="71">
        <f t="shared" ref="AN585" si="1106">LN(L585/G585)</f>
        <v>-9.7255416212803931E-5</v>
      </c>
      <c r="AO585" s="40">
        <f t="shared" ref="AO585" si="1107">(C585-I585)/(H585-I585)</f>
        <v>0.2072072072072198</v>
      </c>
      <c r="AP585" s="40">
        <f t="shared" ref="AP585" si="1108">(N584-I585)/(H585-I585)</f>
        <v>1.3948065712771427</v>
      </c>
      <c r="AQ585" s="71">
        <f t="shared" ref="AQ585" si="1109">LN(M585/L585)</f>
        <v>8.2457007305921281E-4</v>
      </c>
      <c r="AR585" s="71">
        <f t="shared" ref="AR585" si="1110">LN(N585/L585)</f>
        <v>1.8282593446359468E-3</v>
      </c>
      <c r="AS585" s="71">
        <f t="shared" ref="AS585" si="1111">LN(N585/C585)</f>
        <v>2.1849434829989503E-3</v>
      </c>
      <c r="AT585" s="28">
        <f t="shared" ref="AT585" si="1112">+(G585-I585)/(H585-I585)</f>
        <v>0.27397986221515519</v>
      </c>
      <c r="AU585" s="28">
        <f t="shared" ref="AU585" si="1113">+(N585-P585)/(O585-P585)</f>
        <v>0.79094076655051504</v>
      </c>
      <c r="AV585" s="40">
        <f t="shared" ref="AV585" si="1114">+(N585-V585)/(U585-V585)</f>
        <v>0.52888182299946129</v>
      </c>
      <c r="AW585" s="71">
        <f t="shared" ref="AW585" si="1115">LN(N585/C585)</f>
        <v>2.1849434829989503E-3</v>
      </c>
      <c r="AX585" s="28">
        <f t="shared" ref="AX585" si="1116">(N585-L585)/(U585-V585)</f>
        <v>0.26921038685743687</v>
      </c>
      <c r="AY585" s="71">
        <f t="shared" ref="AY585" si="1117">LN(G585/I585)</f>
        <v>1.8639065583817738E-3</v>
      </c>
      <c r="AZ585" s="71">
        <f t="shared" ref="AZ585" si="1118">LN(N585/P585)</f>
        <v>3.2701894734197749E-3</v>
      </c>
      <c r="BA585" s="71">
        <f t="shared" ref="BA585" si="1119">AV584</f>
        <v>0.99986739159263016</v>
      </c>
      <c r="BB585" s="71">
        <f t="shared" ref="BB585" si="1120">AR584</f>
        <v>1.4953172680006675E-2</v>
      </c>
      <c r="BC585" s="71">
        <f t="shared" ref="BC585" si="1121">AS584</f>
        <v>2.3000824144944365E-2</v>
      </c>
      <c r="BD585" s="39">
        <f t="shared" ref="BD585" si="1122">IF(AR584&lt;0,1,0)</f>
        <v>0</v>
      </c>
    </row>
    <row r="586" spans="1:56">
      <c r="A586" s="68">
        <v>43369</v>
      </c>
      <c r="B586" s="41">
        <f t="shared" si="826"/>
        <v>3</v>
      </c>
      <c r="C586" s="39">
        <v>2785.32</v>
      </c>
      <c r="D586" s="39">
        <v>2786.65</v>
      </c>
      <c r="E586" s="39">
        <v>2794.24</v>
      </c>
      <c r="F586" s="39">
        <v>2789.65</v>
      </c>
      <c r="G586" s="39">
        <v>2816.43</v>
      </c>
      <c r="H586" s="39">
        <v>2824.11</v>
      </c>
      <c r="I586" s="39">
        <v>2783.55</v>
      </c>
      <c r="J586" s="39">
        <v>1100</v>
      </c>
      <c r="K586" s="39">
        <v>954</v>
      </c>
      <c r="L586" s="39">
        <v>2817.4</v>
      </c>
      <c r="M586" s="39">
        <v>2822.7</v>
      </c>
      <c r="N586" s="39">
        <v>2806.81</v>
      </c>
      <c r="O586" s="39">
        <v>2827.28</v>
      </c>
      <c r="P586" s="39">
        <v>2802.31</v>
      </c>
      <c r="Q586" s="39">
        <v>1323</v>
      </c>
      <c r="R586" s="39">
        <v>1447</v>
      </c>
      <c r="S586" s="70">
        <f t="shared" si="407"/>
        <v>2710.0883333333331</v>
      </c>
      <c r="T586" s="70" t="str">
        <f t="shared" ref="T586" si="1123">IF(AVERAGE(N585)&lt;S585,"熊",IF(AVERAGE(N585)&gt;S585,"牛",""))</f>
        <v>牛</v>
      </c>
      <c r="U586" s="70">
        <f t="shared" ref="U586" si="1124">MAX(H586,O586)</f>
        <v>2827.28</v>
      </c>
      <c r="V586" s="70">
        <f t="shared" ref="V586" si="1125">MIN(I586,P586)</f>
        <v>2783.55</v>
      </c>
      <c r="W586" s="40">
        <f t="shared" ref="W586" si="1126">LN(U586/V586)</f>
        <v>1.5588027254455742E-2</v>
      </c>
      <c r="X586" s="70">
        <f t="shared" ref="X586" si="1127">IF(U586=H586,J586,Q586)</f>
        <v>1323</v>
      </c>
      <c r="Y586" s="70">
        <f t="shared" ref="Y586" si="1128">IF(V586=I586,K586,R586)</f>
        <v>954</v>
      </c>
      <c r="Z586" s="71">
        <f t="shared" ref="Z586" si="1129">(U586-V586)/(C586)</f>
        <v>1.5700170895983231E-2</v>
      </c>
      <c r="AA586" s="71">
        <f t="shared" ref="AA586" si="1130">LN(C586/N585)</f>
        <v>1.5018524468647693E-3</v>
      </c>
      <c r="AB586" s="71">
        <f t="shared" ref="AB586" si="1131">LN(N586/U586)</f>
        <v>-7.2665115650113639E-3</v>
      </c>
      <c r="AC586" s="71">
        <f t="shared" ref="AC586" si="1132">LN(N586/V586)</f>
        <v>8.3215156894445776E-3</v>
      </c>
      <c r="AD586" s="71">
        <f t="shared" ref="AD586" si="1133">LN(U586/C586)</f>
        <v>1.4952350695440229E-2</v>
      </c>
      <c r="AE586" s="71">
        <f t="shared" ref="AE586" si="1134">LN(V586/C586)</f>
        <v>-6.3567655901555092E-4</v>
      </c>
      <c r="AF586" s="71">
        <f t="shared" ref="AF586" si="1135">LN(N586/C586)</f>
        <v>7.6858391304290416E-3</v>
      </c>
      <c r="AG586" s="71">
        <f t="shared" ref="AG586" si="1136">LN(N586/N585)</f>
        <v>9.1876915772937159E-3</v>
      </c>
      <c r="AH586" s="71">
        <f t="shared" ref="AH586" si="1137">LN(D586/C586)</f>
        <v>4.7738951403503735E-4</v>
      </c>
      <c r="AI586" s="71">
        <f t="shared" ref="AI586" si="1138">LN(E586/C586)</f>
        <v>3.1973874639964379E-3</v>
      </c>
      <c r="AJ586" s="71">
        <f t="shared" ref="AJ586" si="1139">LN(F586/C586)</f>
        <v>1.553371900002213E-3</v>
      </c>
      <c r="AK586" s="71">
        <f t="shared" ref="AK586" si="1140">+LN(G586/C586)</f>
        <v>1.1107357466811395E-2</v>
      </c>
      <c r="AL586" s="71">
        <f t="shared" ref="AL586" si="1141">LN(H586/I586)</f>
        <v>1.4466179237431721E-2</v>
      </c>
      <c r="AM586" s="71">
        <f t="shared" ref="AM586" si="1142">LN(O586/P586)</f>
        <v>8.8710416750620424E-3</v>
      </c>
      <c r="AN586" s="71">
        <f t="shared" ref="AN586" si="1143">LN(L586/G586)</f>
        <v>3.4434834192203112E-4</v>
      </c>
      <c r="AO586" s="40">
        <f t="shared" ref="AO586" si="1144">(C586-I586)/(H586-I586)</f>
        <v>4.3639053254437482E-2</v>
      </c>
      <c r="AP586" s="40">
        <f t="shared" ref="AP586" si="1145">(N585-I586)/(H586-I586)</f>
        <v>-5.9418145956615202E-2</v>
      </c>
      <c r="AQ586" s="71">
        <f t="shared" ref="AQ586" si="1146">LN(M586/L586)</f>
        <v>1.8793998546229791E-3</v>
      </c>
      <c r="AR586" s="71">
        <f t="shared" ref="AR586" si="1147">LN(N586/L586)</f>
        <v>-3.7658666783044201E-3</v>
      </c>
      <c r="AS586" s="71">
        <f t="shared" ref="AS586" si="1148">LN(N586/C586)</f>
        <v>7.6858391304290416E-3</v>
      </c>
      <c r="AT586" s="28">
        <f t="shared" ref="AT586" si="1149">+(G586-I586)/(H586-I586)</f>
        <v>0.81065088757395709</v>
      </c>
      <c r="AU586" s="28">
        <f t="shared" ref="AU586" si="1150">+(N586-P586)/(O586-P586)</f>
        <v>0.18021625951141185</v>
      </c>
      <c r="AV586" s="40">
        <f t="shared" ref="AV586" si="1151">+(N586-V586)/(U586-V586)</f>
        <v>0.53190029727875032</v>
      </c>
      <c r="AW586" s="71">
        <f t="shared" ref="AW586" si="1152">LN(N586/C586)</f>
        <v>7.6858391304290416E-3</v>
      </c>
      <c r="AX586" s="28">
        <f t="shared" ref="AX586" si="1153">(N586-L586)/(U586-V586)</f>
        <v>-0.2421678481591617</v>
      </c>
      <c r="AY586" s="71">
        <f t="shared" ref="AY586" si="1154">LN(G586/I586)</f>
        <v>1.174303402582683E-2</v>
      </c>
      <c r="AZ586" s="71">
        <f t="shared" ref="AZ586" si="1155">LN(N586/P586)</f>
        <v>1.604530110050647E-3</v>
      </c>
      <c r="BA586" s="71">
        <f t="shared" ref="BA586" si="1156">AV585</f>
        <v>0.52888182299946129</v>
      </c>
      <c r="BB586" s="71">
        <f t="shared" ref="BB586" si="1157">AR585</f>
        <v>1.8282593446359468E-3</v>
      </c>
      <c r="BC586" s="71">
        <f t="shared" ref="BC586" si="1158">AS585</f>
        <v>2.1849434829989503E-3</v>
      </c>
      <c r="BD586" s="39">
        <f t="shared" ref="BD586" si="1159">IF(AR585&lt;0,1,0)</f>
        <v>0</v>
      </c>
    </row>
    <row r="587" spans="1:56">
      <c r="A587" s="68">
        <v>43370</v>
      </c>
      <c r="B587" s="41">
        <f t="shared" si="826"/>
        <v>4</v>
      </c>
      <c r="C587" s="39">
        <v>2805.79</v>
      </c>
      <c r="D587" s="39">
        <v>2802.58</v>
      </c>
      <c r="E587" s="39">
        <v>2802.46</v>
      </c>
      <c r="F587" s="39">
        <v>2796.33</v>
      </c>
      <c r="G587" s="39">
        <v>2795.79</v>
      </c>
      <c r="H587" s="39">
        <v>2810.51</v>
      </c>
      <c r="I587" s="39">
        <v>2792.7</v>
      </c>
      <c r="J587" s="39">
        <v>1039</v>
      </c>
      <c r="K587" s="39">
        <v>1006</v>
      </c>
      <c r="L587" s="39">
        <v>2794.67</v>
      </c>
      <c r="M587" s="39">
        <v>2796.39</v>
      </c>
      <c r="N587" s="39">
        <v>2791.77</v>
      </c>
      <c r="O587" s="39">
        <v>2802.2</v>
      </c>
      <c r="P587" s="39">
        <v>2786.65</v>
      </c>
      <c r="Q587" s="39">
        <v>1422</v>
      </c>
      <c r="R587" s="39">
        <v>1400</v>
      </c>
      <c r="S587" s="70">
        <f t="shared" si="407"/>
        <v>2713.9255555555555</v>
      </c>
      <c r="T587" s="70" t="str">
        <f t="shared" ref="T587" si="1160">IF(AVERAGE(N586)&lt;S586,"熊",IF(AVERAGE(N586)&gt;S586,"牛",""))</f>
        <v>牛</v>
      </c>
      <c r="U587" s="70">
        <f t="shared" ref="U587" si="1161">MAX(H587,O587)</f>
        <v>2810.51</v>
      </c>
      <c r="V587" s="70">
        <f t="shared" ref="V587" si="1162">MIN(I587,P587)</f>
        <v>2786.65</v>
      </c>
      <c r="W587" s="40">
        <f t="shared" ref="W587" si="1163">LN(U587/V587)</f>
        <v>8.5258039900414639E-3</v>
      </c>
      <c r="X587" s="70">
        <f t="shared" ref="X587" si="1164">IF(U587=H587,J587,Q587)</f>
        <v>1039</v>
      </c>
      <c r="Y587" s="70">
        <f t="shared" ref="Y587" si="1165">IF(V587=I587,K587,R587)</f>
        <v>1400</v>
      </c>
      <c r="Z587" s="71">
        <f t="shared" ref="Z587" si="1166">(U587-V587)/(C587)</f>
        <v>8.5038438372081037E-3</v>
      </c>
      <c r="AA587" s="71">
        <f t="shared" ref="AA587" si="1167">LN(C587/N586)</f>
        <v>-3.6346791548635417E-4</v>
      </c>
      <c r="AB587" s="71">
        <f t="shared" ref="AB587" si="1168">LN(N587/U587)</f>
        <v>-6.6901582560544145E-3</v>
      </c>
      <c r="AC587" s="71">
        <f t="shared" ref="AC587" si="1169">LN(N587/V587)</f>
        <v>1.8356457339870097E-3</v>
      </c>
      <c r="AD587" s="71">
        <f t="shared" ref="AD587" si="1170">LN(U587/C587)</f>
        <v>1.6808222891338456E-3</v>
      </c>
      <c r="AE587" s="71">
        <f t="shared" ref="AE587" si="1171">LN(V587/C587)</f>
        <v>-6.8449817009076314E-3</v>
      </c>
      <c r="AF587" s="71">
        <f t="shared" ref="AF587" si="1172">LN(N587/C587)</f>
        <v>-5.0093359669206175E-3</v>
      </c>
      <c r="AG587" s="71">
        <f t="shared" ref="AG587" si="1173">LN(N587/N586)</f>
        <v>-5.3728038824068947E-3</v>
      </c>
      <c r="AH587" s="71">
        <f t="shared" ref="AH587" si="1174">LN(D587/C587)</f>
        <v>-1.1447177524044245E-3</v>
      </c>
      <c r="AI587" s="71">
        <f t="shared" ref="AI587" si="1175">LN(E587/C587)</f>
        <v>-1.1875363585226171E-3</v>
      </c>
      <c r="AJ587" s="71">
        <f t="shared" ref="AJ587" si="1176">LN(F587/C587)</f>
        <v>-3.377296092132962E-3</v>
      </c>
      <c r="AK587" s="71">
        <f t="shared" ref="AK587" si="1177">+LN(G587/C587)</f>
        <v>-3.570424995546476E-3</v>
      </c>
      <c r="AL587" s="71">
        <f t="shared" ref="AL587" si="1178">LN(H587/I587)</f>
        <v>6.3570917309959171E-3</v>
      </c>
      <c r="AM587" s="71">
        <f t="shared" ref="AM587" si="1179">LN(O587/P587)</f>
        <v>5.5646654056227081E-3</v>
      </c>
      <c r="AN587" s="71">
        <f t="shared" ref="AN587" si="1180">LN(L587/G587)</f>
        <v>-4.00682596775284E-4</v>
      </c>
      <c r="AO587" s="40">
        <f t="shared" ref="AO587" si="1181">(C587-I587)/(H587-I587)</f>
        <v>0.73498034811902591</v>
      </c>
      <c r="AP587" s="40">
        <f t="shared" ref="AP587" si="1182">(N586-I587)/(H587-I587)</f>
        <v>0.7922515440763509</v>
      </c>
      <c r="AQ587" s="71">
        <f t="shared" ref="AQ587" si="1183">LN(M587/L587)</f>
        <v>6.1526796502249612E-4</v>
      </c>
      <c r="AR587" s="71">
        <f t="shared" ref="AR587" si="1184">LN(N587/L587)</f>
        <v>-1.0382283745987975E-3</v>
      </c>
      <c r="AS587" s="71">
        <f t="shared" ref="AS587" si="1185">LN(N587/C587)</f>
        <v>-5.0093359669206175E-3</v>
      </c>
      <c r="AT587" s="28">
        <f t="shared" ref="AT587" si="1186">+(G587-I587)/(H587-I587)</f>
        <v>0.1734980348119077</v>
      </c>
      <c r="AU587" s="28">
        <f t="shared" ref="AU587" si="1187">+(N587-P587)/(O587-P587)</f>
        <v>0.32926045016077049</v>
      </c>
      <c r="AV587" s="40">
        <f t="shared" ref="AV587" si="1188">+(N587-V587)/(U587-V587)</f>
        <v>0.21458507963117618</v>
      </c>
      <c r="AW587" s="71">
        <f t="shared" ref="AW587" si="1189">LN(N587/C587)</f>
        <v>-5.0093359669206175E-3</v>
      </c>
      <c r="AX587" s="28">
        <f t="shared" ref="AX587" si="1190">(N587-L587)/(U587-V587)</f>
        <v>-0.12154233025985228</v>
      </c>
      <c r="AY587" s="71">
        <f t="shared" ref="AY587" si="1191">LN(G587/I587)</f>
        <v>1.1058444463155409E-3</v>
      </c>
      <c r="AZ587" s="71">
        <f t="shared" ref="AZ587" si="1192">LN(N587/P587)</f>
        <v>1.8356457339870097E-3</v>
      </c>
      <c r="BA587" s="71">
        <f t="shared" ref="BA587" si="1193">AV586</f>
        <v>0.53190029727875032</v>
      </c>
      <c r="BB587" s="71">
        <f t="shared" ref="BB587" si="1194">AR586</f>
        <v>-3.7658666783044201E-3</v>
      </c>
      <c r="BC587" s="71">
        <f t="shared" ref="BC587" si="1195">AS586</f>
        <v>7.6858391304290416E-3</v>
      </c>
      <c r="BD587" s="39">
        <f t="shared" ref="BD587" si="1196">IF(AR586&lt;0,1,0)</f>
        <v>1</v>
      </c>
    </row>
    <row r="588" spans="1:56">
      <c r="A588" s="68">
        <v>43371</v>
      </c>
      <c r="B588" s="41">
        <f t="shared" si="826"/>
        <v>5</v>
      </c>
      <c r="C588" s="39">
        <v>2794.26</v>
      </c>
      <c r="D588" s="39">
        <v>2798.5</v>
      </c>
      <c r="E588" s="39">
        <v>2804.82</v>
      </c>
      <c r="F588" s="39">
        <v>2801.32</v>
      </c>
      <c r="G588" s="39">
        <v>2817.73</v>
      </c>
      <c r="H588" s="39">
        <v>2817.91</v>
      </c>
      <c r="I588" s="39">
        <v>2791.96</v>
      </c>
      <c r="J588" s="39">
        <v>1129</v>
      </c>
      <c r="K588" s="39">
        <v>1008</v>
      </c>
      <c r="L588" s="39">
        <v>2817.95</v>
      </c>
      <c r="M588" s="39">
        <v>2819.06</v>
      </c>
      <c r="N588" s="39">
        <v>2821.35</v>
      </c>
      <c r="O588" s="39">
        <v>2821.62</v>
      </c>
      <c r="P588" s="39">
        <v>2805.75</v>
      </c>
      <c r="Q588" s="39">
        <v>1332</v>
      </c>
      <c r="R588" s="39">
        <v>1418</v>
      </c>
      <c r="S588" s="70">
        <f t="shared" si="407"/>
        <v>2717.6211111111111</v>
      </c>
      <c r="T588" s="70" t="str">
        <f t="shared" ref="T588" si="1197">IF(AVERAGE(N587)&lt;S587,"熊",IF(AVERAGE(N587)&gt;S587,"牛",""))</f>
        <v>牛</v>
      </c>
      <c r="U588" s="70">
        <f t="shared" ref="U588" si="1198">MAX(H588,O588)</f>
        <v>2821.62</v>
      </c>
      <c r="V588" s="70">
        <f t="shared" ref="V588" si="1199">MIN(I588,P588)</f>
        <v>2791.96</v>
      </c>
      <c r="W588" s="40">
        <f t="shared" ref="W588" si="1200">LN(U588/V588)</f>
        <v>1.0567329941570778E-2</v>
      </c>
      <c r="X588" s="70">
        <f t="shared" ref="X588" si="1201">IF(U588=H588,J588,Q588)</f>
        <v>1332</v>
      </c>
      <c r="Y588" s="70">
        <f t="shared" ref="Y588" si="1202">IF(V588=I588,K588,R588)</f>
        <v>1008</v>
      </c>
      <c r="Z588" s="71">
        <f t="shared" ref="Z588" si="1203">(U588-V588)/(C588)</f>
        <v>1.0614617107928343E-2</v>
      </c>
      <c r="AA588" s="71">
        <f t="shared" ref="AA588" si="1204">LN(C588/N587)</f>
        <v>8.915097716694605E-4</v>
      </c>
      <c r="AB588" s="71">
        <f t="shared" ref="AB588" si="1205">LN(N588/U588)</f>
        <v>-9.5694288718889517E-5</v>
      </c>
      <c r="AC588" s="71">
        <f t="shared" ref="AC588" si="1206">LN(N588/V588)</f>
        <v>1.0471635652852045E-2</v>
      </c>
      <c r="AD588" s="71">
        <f t="shared" ref="AD588" si="1207">LN(U588/C588)</f>
        <v>9.7438750364775631E-3</v>
      </c>
      <c r="AE588" s="71">
        <f t="shared" ref="AE588" si="1208">LN(V588/C588)</f>
        <v>-8.2345490509326926E-4</v>
      </c>
      <c r="AF588" s="71">
        <f t="shared" ref="AF588" si="1209">LN(N588/C588)</f>
        <v>9.648180747758613E-3</v>
      </c>
      <c r="AG588" s="71">
        <f t="shared" ref="AG588" si="1210">LN(N588/N587)</f>
        <v>1.0539690519428055E-2</v>
      </c>
      <c r="AH588" s="71">
        <f t="shared" ref="AH588" si="1211">LN(D588/C588)</f>
        <v>1.5162462942497578E-3</v>
      </c>
      <c r="AI588" s="71">
        <f t="shared" ref="AI588" si="1212">LN(E588/C588)</f>
        <v>3.7720527375830677E-3</v>
      </c>
      <c r="AJ588" s="71">
        <f t="shared" ref="AJ588" si="1213">LN(F588/C588)</f>
        <v>2.5234216100222633E-3</v>
      </c>
      <c r="AK588" s="71">
        <f t="shared" ref="AK588" si="1214">+LN(G588/C588)</f>
        <v>8.3642831980644122E-3</v>
      </c>
      <c r="AL588" s="71">
        <f t="shared" ref="AL588" si="1215">LN(H588/I588)</f>
        <v>9.2516172721822179E-3</v>
      </c>
      <c r="AM588" s="71">
        <f t="shared" ref="AM588" si="1216">LN(O588/P588)</f>
        <v>5.6403051772769596E-3</v>
      </c>
      <c r="AN588" s="71">
        <f t="shared" ref="AN588" si="1217">LN(L588/G588)</f>
        <v>7.8073985787430793E-5</v>
      </c>
      <c r="AO588" s="40">
        <f t="shared" ref="AO588" si="1218">(C588-I588)/(H588-I588)</f>
        <v>8.8631984585749446E-2</v>
      </c>
      <c r="AP588" s="40">
        <f t="shared" ref="AP588" si="1219">(N587-I588)/(H588-I588)</f>
        <v>-7.3217726396938689E-3</v>
      </c>
      <c r="AQ588" s="71">
        <f t="shared" ref="AQ588" si="1220">LN(M588/L588)</f>
        <v>3.9382580990505707E-4</v>
      </c>
      <c r="AR588" s="71">
        <f t="shared" ref="AR588" si="1221">LN(N588/L588)</f>
        <v>1.2058235639067409E-3</v>
      </c>
      <c r="AS588" s="71">
        <f t="shared" ref="AS588" si="1222">LN(N588/C588)</f>
        <v>9.648180747758613E-3</v>
      </c>
      <c r="AT588" s="28">
        <f t="shared" ref="AT588" si="1223">+(G588-I588)/(H588-I588)</f>
        <v>0.99306358381503512</v>
      </c>
      <c r="AU588" s="28">
        <f t="shared" ref="AU588" si="1224">+(N588-P588)/(O588-P588)</f>
        <v>0.98298676748582337</v>
      </c>
      <c r="AV588" s="40">
        <f t="shared" ref="AV588" si="1225">+(N588-V588)/(U588-V588)</f>
        <v>0.99089683074848334</v>
      </c>
      <c r="AW588" s="71">
        <f t="shared" ref="AW588" si="1226">LN(N588/C588)</f>
        <v>9.648180747758613E-3</v>
      </c>
      <c r="AX588" s="28">
        <f t="shared" ref="AX588" si="1227">(N588-L588)/(U588-V588)</f>
        <v>0.11463250168577571</v>
      </c>
      <c r="AY588" s="71">
        <f t="shared" ref="AY588" si="1228">LN(G588/I588)</f>
        <v>9.1877381031576898E-3</v>
      </c>
      <c r="AZ588" s="71">
        <f t="shared" ref="AZ588" si="1229">LN(N588/P588)</f>
        <v>5.5446108885579036E-3</v>
      </c>
      <c r="BA588" s="71">
        <f t="shared" ref="BA588" si="1230">AV587</f>
        <v>0.21458507963117618</v>
      </c>
      <c r="BB588" s="71">
        <f t="shared" ref="BB588" si="1231">AR587</f>
        <v>-1.0382283745987975E-3</v>
      </c>
      <c r="BC588" s="71">
        <f t="shared" ref="BC588" si="1232">AS587</f>
        <v>-5.0093359669206175E-3</v>
      </c>
      <c r="BD588" s="39">
        <f t="shared" ref="BD588" si="1233">IF(AR587&lt;0,1,0)</f>
        <v>1</v>
      </c>
    </row>
    <row r="589" spans="1:56">
      <c r="A589" s="77">
        <v>43381</v>
      </c>
      <c r="B589" s="41">
        <f t="shared" si="826"/>
        <v>1</v>
      </c>
      <c r="C589" s="39">
        <v>2768.21</v>
      </c>
      <c r="D589" s="39">
        <v>2767.02</v>
      </c>
      <c r="E589" s="39">
        <v>2757.24</v>
      </c>
      <c r="F589" s="39">
        <v>2767.08</v>
      </c>
      <c r="G589" s="39">
        <v>2738.04</v>
      </c>
      <c r="H589" s="39">
        <v>2771.84</v>
      </c>
      <c r="I589" s="39">
        <v>2733</v>
      </c>
      <c r="J589" s="39">
        <v>950</v>
      </c>
      <c r="K589" s="39">
        <v>1105</v>
      </c>
      <c r="L589" s="39">
        <v>2738.73</v>
      </c>
      <c r="M589" s="39">
        <v>2746.96</v>
      </c>
      <c r="N589" s="39">
        <v>2716.51</v>
      </c>
      <c r="O589" s="39">
        <v>2747.48</v>
      </c>
      <c r="P589" s="39">
        <v>2710.2</v>
      </c>
      <c r="Q589" s="39">
        <v>1310</v>
      </c>
      <c r="R589" s="39">
        <v>1451</v>
      </c>
      <c r="S589" s="70">
        <f t="shared" si="407"/>
        <v>2723.2111111111108</v>
      </c>
      <c r="T589" s="70" t="str">
        <f t="shared" ref="T589" si="1234">IF(AVERAGE(N588)&lt;S588,"熊",IF(AVERAGE(N588)&gt;S588,"牛",""))</f>
        <v>牛</v>
      </c>
      <c r="U589" s="70">
        <f t="shared" ref="U589" si="1235">MAX(H589,O589)</f>
        <v>2771.84</v>
      </c>
      <c r="V589" s="70">
        <f t="shared" ref="V589" si="1236">MIN(I589,P589)</f>
        <v>2710.2</v>
      </c>
      <c r="W589" s="40">
        <f t="shared" ref="W589" si="1237">LN(U589/V589)</f>
        <v>2.2488926697593895E-2</v>
      </c>
      <c r="X589" s="70">
        <f t="shared" ref="X589" si="1238">IF(U589=H589,J589,Q589)</f>
        <v>950</v>
      </c>
      <c r="Y589" s="70">
        <f t="shared" ref="Y589" si="1239">IF(V589=I589,K589,R589)</f>
        <v>1451</v>
      </c>
      <c r="Z589" s="71">
        <f t="shared" ref="Z589" si="1240">(U589-V589)/(C589)</f>
        <v>2.2267096788177315E-2</v>
      </c>
      <c r="AA589" s="71">
        <f t="shared" ref="AA589" si="1241">LN(C589/N588)</f>
        <v>-1.9014591873099111E-2</v>
      </c>
      <c r="AB589" s="71">
        <f t="shared" ref="AB589" si="1242">LN(N589/U589)</f>
        <v>-2.0163391393968989E-2</v>
      </c>
      <c r="AC589" s="71">
        <f t="shared" ref="AC589" si="1243">LN(N589/V589)</f>
        <v>2.3255353036248315E-3</v>
      </c>
      <c r="AD589" s="71">
        <f t="shared" ref="AD589" si="1244">LN(U589/C589)</f>
        <v>1.3104576743831308E-3</v>
      </c>
      <c r="AE589" s="71">
        <f t="shared" ref="AE589" si="1245">LN(V589/C589)</f>
        <v>-2.117846902321064E-2</v>
      </c>
      <c r="AF589" s="71">
        <f t="shared" ref="AF589" si="1246">LN(N589/C589)</f>
        <v>-1.8852933719585827E-2</v>
      </c>
      <c r="AG589" s="71">
        <f t="shared" ref="AG589" si="1247">LN(N589/N588)</f>
        <v>-3.7867525592684942E-2</v>
      </c>
      <c r="AH589" s="71">
        <f t="shared" ref="AH589" si="1248">LN(D589/C589)</f>
        <v>-4.2997310620645422E-4</v>
      </c>
      <c r="AI589" s="71">
        <f t="shared" ref="AI589" si="1249">LN(E589/C589)</f>
        <v>-3.9707225342120334E-3</v>
      </c>
      <c r="AJ589" s="71">
        <f t="shared" ref="AJ589" si="1250">LN(F589/C589)</f>
        <v>-4.0828936359165179E-4</v>
      </c>
      <c r="AK589" s="71">
        <f t="shared" ref="AK589" si="1251">+LN(G589/C589)</f>
        <v>-1.0958565966344824E-2</v>
      </c>
      <c r="AL589" s="71">
        <f t="shared" ref="AL589" si="1252">LN(H589/I589)</f>
        <v>1.4111452658139206E-2</v>
      </c>
      <c r="AM589" s="71">
        <f t="shared" ref="AM589" si="1253">LN(O589/P589)</f>
        <v>1.3661695017809544E-2</v>
      </c>
      <c r="AN589" s="71">
        <f t="shared" ref="AN589" si="1254">LN(L589/G589)</f>
        <v>2.5197333598124023E-4</v>
      </c>
      <c r="AO589" s="40">
        <f t="shared" ref="AO589" si="1255">(C589-I589)/(H589-I589)</f>
        <v>0.9065396498455176</v>
      </c>
      <c r="AP589" s="40">
        <f t="shared" ref="AP589" si="1256">(N588-I589)/(H589-I589)</f>
        <v>2.2747167868177027</v>
      </c>
      <c r="AQ589" s="71">
        <f t="shared" ref="AQ589" si="1257">LN(M589/L589)</f>
        <v>3.0005363681528301E-3</v>
      </c>
      <c r="AR589" s="71">
        <f t="shared" ref="AR589" si="1258">LN(N589/L589)</f>
        <v>-8.1463410892220686E-3</v>
      </c>
      <c r="AS589" s="71">
        <f t="shared" ref="AS589" si="1259">LN(N589/C589)</f>
        <v>-1.8852933719585827E-2</v>
      </c>
      <c r="AT589" s="28">
        <f t="shared" ref="AT589" si="1260">+(G589-I589)/(H589-I589)</f>
        <v>0.12976313079299548</v>
      </c>
      <c r="AU589" s="28">
        <f t="shared" ref="AU589" si="1261">+(N589-P589)/(O589-P589)</f>
        <v>0.16925965665237033</v>
      </c>
      <c r="AV589" s="40">
        <f t="shared" ref="AV589" si="1262">+(N589-V589)/(U589-V589)</f>
        <v>0.10236859182349718</v>
      </c>
      <c r="AW589" s="71">
        <f t="shared" ref="AW589" si="1263">LN(N589/C589)</f>
        <v>-1.8852933719585827E-2</v>
      </c>
      <c r="AX589" s="28">
        <f t="shared" ref="AX589" si="1264">(N589-L589)/(U589-V589)</f>
        <v>-0.36048020765736016</v>
      </c>
      <c r="AY589" s="71">
        <f t="shared" ref="AY589" si="1265">LN(G589/I589)</f>
        <v>1.8424290174111943E-3</v>
      </c>
      <c r="AZ589" s="71">
        <f t="shared" ref="AZ589" si="1266">LN(N589/P589)</f>
        <v>2.3255353036248315E-3</v>
      </c>
      <c r="BA589" s="71">
        <f t="shared" ref="BA589" si="1267">AV588</f>
        <v>0.99089683074848334</v>
      </c>
      <c r="BB589" s="71">
        <f t="shared" ref="BB589" si="1268">AR588</f>
        <v>1.2058235639067409E-3</v>
      </c>
      <c r="BC589" s="71">
        <f t="shared" ref="BC589" si="1269">AS588</f>
        <v>9.648180747758613E-3</v>
      </c>
      <c r="BD589" s="39">
        <f t="shared" ref="BD589" si="1270">IF(AR588&lt;0,1,0)</f>
        <v>0</v>
      </c>
    </row>
    <row r="590" spans="1:56">
      <c r="A590" s="77">
        <v>43382</v>
      </c>
      <c r="B590" s="41">
        <f t="shared" si="826"/>
        <v>2</v>
      </c>
      <c r="C590" s="39">
        <v>2713.73</v>
      </c>
      <c r="D590" s="39">
        <v>2719.57</v>
      </c>
      <c r="E590" s="39">
        <v>2718.17</v>
      </c>
      <c r="F590" s="39">
        <v>2716.44</v>
      </c>
      <c r="G590" s="39">
        <v>2729.8</v>
      </c>
      <c r="H590" s="39">
        <v>2734.29</v>
      </c>
      <c r="I590" s="39">
        <v>2711.29</v>
      </c>
      <c r="J590" s="39">
        <v>1006</v>
      </c>
      <c r="K590" s="39">
        <v>945</v>
      </c>
      <c r="L590" s="39">
        <v>2730.36</v>
      </c>
      <c r="M590" s="39">
        <v>2732.21</v>
      </c>
      <c r="N590" s="39">
        <v>2721.01</v>
      </c>
      <c r="O590" s="39">
        <v>2732.88</v>
      </c>
      <c r="P590" s="39">
        <v>2712.31</v>
      </c>
      <c r="Q590" s="39">
        <v>1312</v>
      </c>
      <c r="R590" s="39">
        <v>1439</v>
      </c>
      <c r="S590" s="70">
        <f t="shared" si="407"/>
        <v>2721.3183333333336</v>
      </c>
      <c r="T590" s="70" t="str">
        <f t="shared" ref="T590" si="1271">IF(AVERAGE(N589)&lt;S589,"熊",IF(AVERAGE(N589)&gt;S589,"牛",""))</f>
        <v>熊</v>
      </c>
      <c r="U590" s="70">
        <f t="shared" ref="U590" si="1272">MAX(H590,O590)</f>
        <v>2734.29</v>
      </c>
      <c r="V590" s="70">
        <f t="shared" ref="V590" si="1273">MIN(I590,P590)</f>
        <v>2711.29</v>
      </c>
      <c r="W590" s="40">
        <f t="shared" ref="W590" si="1274">LN(U590/V590)</f>
        <v>8.4472679737139216E-3</v>
      </c>
      <c r="X590" s="70">
        <f t="shared" ref="X590" si="1275">IF(U590=H590,J590,Q590)</f>
        <v>1006</v>
      </c>
      <c r="Y590" s="70">
        <f t="shared" ref="Y590" si="1276">IF(V590=I590,K590,R590)</f>
        <v>945</v>
      </c>
      <c r="Z590" s="71">
        <f t="shared" ref="Z590" si="1277">(U590-V590)/(C590)</f>
        <v>8.4754194411382124E-3</v>
      </c>
      <c r="AA590" s="71">
        <f t="shared" ref="AA590" si="1278">LN(C590/N589)</f>
        <v>-1.0238959025276933E-3</v>
      </c>
      <c r="AB590" s="71">
        <f t="shared" ref="AB590" si="1279">LN(N590/U590)</f>
        <v>-4.8686694525881414E-3</v>
      </c>
      <c r="AC590" s="71">
        <f t="shared" ref="AC590" si="1280">LN(N590/V590)</f>
        <v>3.5785985211256089E-3</v>
      </c>
      <c r="AD590" s="71">
        <f t="shared" ref="AD590" si="1281">LN(U590/C590)</f>
        <v>7.5477320588120782E-3</v>
      </c>
      <c r="AE590" s="71">
        <f t="shared" ref="AE590" si="1282">LN(V590/C590)</f>
        <v>-8.9953591490176353E-4</v>
      </c>
      <c r="AF590" s="71">
        <f t="shared" ref="AF590" si="1283">LN(N590/C590)</f>
        <v>2.6790626062238461E-3</v>
      </c>
      <c r="AG590" s="71">
        <f t="shared" ref="AG590" si="1284">LN(N590/N589)</f>
        <v>1.6551667036962261E-3</v>
      </c>
      <c r="AH590" s="71">
        <f t="shared" ref="AH590" si="1285">LN(D590/C590)</f>
        <v>2.1497072677760503E-3</v>
      </c>
      <c r="AI590" s="71">
        <f t="shared" ref="AI590" si="1286">LN(E590/C590)</f>
        <v>1.6347874551579159E-3</v>
      </c>
      <c r="AJ590" s="71">
        <f t="shared" ref="AJ590" si="1287">LN(F590/C590)</f>
        <v>9.9812721332413149E-4</v>
      </c>
      <c r="AK590" s="71">
        <f t="shared" ref="AK590" si="1288">+LN(G590/C590)</f>
        <v>5.9042741323846884E-3</v>
      </c>
      <c r="AL590" s="71">
        <f t="shared" ref="AL590" si="1289">LN(H590/I590)</f>
        <v>8.4472679737139216E-3</v>
      </c>
      <c r="AM590" s="71">
        <f t="shared" ref="AM590" si="1290">LN(O590/P590)</f>
        <v>7.5553278580350342E-3</v>
      </c>
      <c r="AN590" s="71">
        <f t="shared" ref="AN590" si="1291">LN(L590/G590)</f>
        <v>2.0512219494057431E-4</v>
      </c>
      <c r="AO590" s="40">
        <f t="shared" ref="AO590" si="1292">(C590-I590)/(H590-I590)</f>
        <v>0.10608695652174151</v>
      </c>
      <c r="AP590" s="40">
        <f t="shared" ref="AP590" si="1293">(N589-I590)/(H590-I590)</f>
        <v>0.22695652173914152</v>
      </c>
      <c r="AQ590" s="71">
        <f t="shared" ref="AQ590" si="1294">LN(M590/L590)</f>
        <v>6.7733688382177483E-4</v>
      </c>
      <c r="AR590" s="71">
        <f t="shared" ref="AR590" si="1295">LN(N590/L590)</f>
        <v>-3.4303337211012554E-3</v>
      </c>
      <c r="AS590" s="71">
        <f t="shared" ref="AS590" si="1296">LN(N590/C590)</f>
        <v>2.6790626062238461E-3</v>
      </c>
      <c r="AT590" s="28">
        <f t="shared" ref="AT590" si="1297">+(G590-I590)/(H590-I590)</f>
        <v>0.80478260869566165</v>
      </c>
      <c r="AU590" s="28">
        <f t="shared" ref="AU590" si="1298">+(N590-P590)/(O590-P590)</f>
        <v>0.42294603791930985</v>
      </c>
      <c r="AV590" s="40">
        <f t="shared" ref="AV590" si="1299">+(N590-V590)/(U590-V590)</f>
        <v>0.42260869565218501</v>
      </c>
      <c r="AW590" s="71">
        <f t="shared" ref="AW590" si="1300">LN(N590/C590)</f>
        <v>2.6790626062238461E-3</v>
      </c>
      <c r="AX590" s="28">
        <f t="shared" ref="AX590" si="1301">(N590-L590)/(U590-V590)</f>
        <v>-0.40652173913043083</v>
      </c>
      <c r="AY590" s="71">
        <f t="shared" ref="AY590" si="1302">LN(G590/I590)</f>
        <v>6.8038100472862725E-3</v>
      </c>
      <c r="AZ590" s="71">
        <f t="shared" ref="AZ590" si="1303">LN(N590/P590)</f>
        <v>3.2024645835103884E-3</v>
      </c>
      <c r="BA590" s="71">
        <f t="shared" ref="BA590" si="1304">AV589</f>
        <v>0.10236859182349718</v>
      </c>
      <c r="BB590" s="71">
        <f t="shared" ref="BB590" si="1305">AR589</f>
        <v>-8.1463410892220686E-3</v>
      </c>
      <c r="BC590" s="71">
        <f t="shared" ref="BC590" si="1306">AS589</f>
        <v>-1.8852933719585827E-2</v>
      </c>
      <c r="BD590" s="39">
        <f t="shared" ref="BD590" si="1307">IF(AR589&lt;0,1,0)</f>
        <v>1</v>
      </c>
    </row>
    <row r="591" spans="1:56">
      <c r="A591" s="77">
        <v>43383</v>
      </c>
      <c r="B591" s="41">
        <f t="shared" si="826"/>
        <v>3</v>
      </c>
    </row>
    <row r="592" spans="1:56">
      <c r="A592" s="77">
        <v>43384</v>
      </c>
      <c r="B592" s="41">
        <f t="shared" si="826"/>
        <v>4</v>
      </c>
    </row>
    <row r="593" spans="1:2">
      <c r="A593" s="77">
        <v>43385</v>
      </c>
      <c r="B593" s="41">
        <f t="shared" si="826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557"/>
  <sheetViews>
    <sheetView zoomScale="115" zoomScaleNormal="115" workbookViewId="0">
      <pane xSplit="1" ySplit="1" topLeftCell="B545" activePane="bottomRight" state="frozen"/>
      <selection pane="topRight" activeCell="B1" sqref="B1"/>
      <selection pane="bottomLeft" activeCell="A2" sqref="A2"/>
      <selection pane="bottomRight" activeCell="B553" sqref="B553"/>
    </sheetView>
  </sheetViews>
  <sheetFormatPr defaultRowHeight="14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>
      <c r="C1" t="s">
        <v>239</v>
      </c>
      <c r="E1" s="1"/>
      <c r="F1" s="1"/>
      <c r="G1" s="1"/>
      <c r="H1" s="1" t="s">
        <v>232</v>
      </c>
      <c r="I1" s="1" t="s">
        <v>138</v>
      </c>
      <c r="J1" s="1" t="s">
        <v>233</v>
      </c>
      <c r="K1" s="1" t="s">
        <v>111</v>
      </c>
      <c r="L1" t="s">
        <v>234</v>
      </c>
      <c r="M1" s="1" t="s">
        <v>112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147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150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176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179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198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207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279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304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336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340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349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358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362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366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367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368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382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386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393</v>
      </c>
    </row>
    <row r="248" spans="1:1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408</v>
      </c>
    </row>
    <row r="259" spans="1:1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412</v>
      </c>
    </row>
    <row r="262" spans="1:1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>
      <c r="A263" s="1">
        <v>42969</v>
      </c>
      <c r="B263" s="41">
        <f t="shared" si="14"/>
        <v>2</v>
      </c>
      <c r="C263">
        <v>6.6597</v>
      </c>
      <c r="D263" s="71">
        <f t="shared" si="15"/>
        <v>-1.6803448659956709E-3</v>
      </c>
      <c r="H263">
        <v>6.662795</v>
      </c>
      <c r="I263" s="71">
        <f t="shared" si="16"/>
        <v>-2.9388865081653058E-3</v>
      </c>
      <c r="J263">
        <v>6.6652100000000001</v>
      </c>
      <c r="K263" s="71">
        <f t="shared" si="17"/>
        <v>-2.472481801884262E-3</v>
      </c>
      <c r="L263">
        <v>6.6684400000000004</v>
      </c>
      <c r="M263" s="71">
        <f t="shared" si="18"/>
        <v>-3.9881435720517581E-4</v>
      </c>
    </row>
    <row r="264" spans="1:14">
      <c r="A264" s="1">
        <v>42970</v>
      </c>
      <c r="B264" s="41">
        <f t="shared" si="14"/>
        <v>3</v>
      </c>
      <c r="C264">
        <v>6.6632999999999996</v>
      </c>
      <c r="D264" s="71">
        <f t="shared" si="15"/>
        <v>5.4041883774152988E-4</v>
      </c>
      <c r="H264">
        <v>6.6643400000000002</v>
      </c>
      <c r="I264" s="71">
        <f t="shared" si="16"/>
        <v>2.3185778592646136E-4</v>
      </c>
      <c r="J264">
        <v>6.66594</v>
      </c>
      <c r="K264" s="71">
        <f t="shared" si="17"/>
        <v>1.0951793367112746E-4</v>
      </c>
      <c r="L264">
        <v>6.6632400000000001</v>
      </c>
      <c r="M264" s="71">
        <f t="shared" si="18"/>
        <v>-7.8009677155550241E-4</v>
      </c>
    </row>
    <row r="265" spans="1:14">
      <c r="A265" s="1">
        <v>42971</v>
      </c>
      <c r="B265" s="41">
        <f t="shared" si="14"/>
        <v>4</v>
      </c>
      <c r="C265">
        <v>6.6524999999999999</v>
      </c>
      <c r="D265" s="71">
        <f t="shared" si="15"/>
        <v>-1.622133460728556E-3</v>
      </c>
      <c r="H265">
        <v>6.6563800000000004</v>
      </c>
      <c r="I265" s="71">
        <f t="shared" si="16"/>
        <v>-1.1951307357956104E-3</v>
      </c>
      <c r="J265">
        <v>6.6604850000000004</v>
      </c>
      <c r="K265" s="71">
        <f t="shared" si="17"/>
        <v>-8.1867422128202247E-4</v>
      </c>
      <c r="L265">
        <v>6.6608000000000001</v>
      </c>
      <c r="M265" s="71">
        <f t="shared" si="18"/>
        <v>-3.662552840242727E-4</v>
      </c>
      <c r="N265" t="s">
        <v>419</v>
      </c>
    </row>
    <row r="266" spans="1:14">
      <c r="A266" s="1">
        <v>42972</v>
      </c>
      <c r="B266" s="41">
        <f t="shared" si="14"/>
        <v>5</v>
      </c>
      <c r="C266">
        <v>6.6578999999999997</v>
      </c>
      <c r="D266" s="71">
        <f t="shared" si="15"/>
        <v>8.1139564494882971E-4</v>
      </c>
      <c r="H266">
        <v>6.6596599999999997</v>
      </c>
      <c r="I266" s="71">
        <f t="shared" si="16"/>
        <v>4.926389626848537E-4</v>
      </c>
      <c r="J266">
        <v>6.6595000000000004</v>
      </c>
      <c r="K266" s="71">
        <f t="shared" si="17"/>
        <v>-1.4789806471940723E-4</v>
      </c>
      <c r="L266">
        <v>6.6436400000000004</v>
      </c>
      <c r="M266" s="71">
        <f t="shared" si="18"/>
        <v>-2.579591401913329E-3</v>
      </c>
    </row>
    <row r="267" spans="1:14">
      <c r="A267" s="68">
        <v>42975</v>
      </c>
      <c r="B267" s="41">
        <f t="shared" si="14"/>
        <v>1</v>
      </c>
      <c r="C267">
        <v>6.6353</v>
      </c>
      <c r="D267" s="71">
        <f t="shared" si="15"/>
        <v>-3.400237982483764E-3</v>
      </c>
      <c r="H267">
        <v>6.6331350000000002</v>
      </c>
      <c r="I267" s="71">
        <f t="shared" si="16"/>
        <v>-3.9908890802467321E-3</v>
      </c>
      <c r="J267">
        <v>6.6285299999999996</v>
      </c>
      <c r="K267" s="71">
        <f t="shared" si="17"/>
        <v>-4.6613465015833411E-3</v>
      </c>
      <c r="L267">
        <v>6.6186550000000004</v>
      </c>
      <c r="M267" s="71">
        <f t="shared" si="18"/>
        <v>-3.7678289554502918E-3</v>
      </c>
      <c r="N267" t="s">
        <v>423</v>
      </c>
    </row>
    <row r="268" spans="1:14">
      <c r="A268" s="68">
        <v>42976</v>
      </c>
      <c r="B268" s="41">
        <f t="shared" si="14"/>
        <v>2</v>
      </c>
      <c r="C268">
        <v>6.6292999999999997</v>
      </c>
      <c r="D268" s="71">
        <f t="shared" si="15"/>
        <v>-9.0466360225082483E-4</v>
      </c>
      <c r="H268">
        <v>6.6102049999999997</v>
      </c>
      <c r="I268" s="71">
        <f t="shared" si="16"/>
        <v>-3.4628761194343501E-3</v>
      </c>
      <c r="J268">
        <v>6.5986500000000001</v>
      </c>
      <c r="K268" s="71">
        <f t="shared" si="17"/>
        <v>-4.5179775018050292E-3</v>
      </c>
      <c r="L268">
        <v>6.6080100000000002</v>
      </c>
      <c r="M268" s="71">
        <f t="shared" si="18"/>
        <v>-1.6096275664871547E-3</v>
      </c>
    </row>
    <row r="269" spans="1:14">
      <c r="A269" s="68">
        <v>42977</v>
      </c>
      <c r="B269" s="41">
        <f t="shared" si="14"/>
        <v>3</v>
      </c>
      <c r="C269">
        <v>6.6101999999999999</v>
      </c>
      <c r="D269" s="71">
        <f t="shared" si="15"/>
        <v>-2.8853073379841538E-3</v>
      </c>
      <c r="H269">
        <v>6.5885899999999999</v>
      </c>
      <c r="I269" s="71">
        <f t="shared" si="16"/>
        <v>-3.2753019231059033E-3</v>
      </c>
      <c r="J269">
        <v>6.5914900000000003</v>
      </c>
      <c r="K269" s="71">
        <f t="shared" si="17"/>
        <v>-1.0856595461859869E-3</v>
      </c>
      <c r="L269">
        <v>6.5991</v>
      </c>
      <c r="M269" s="71">
        <f t="shared" si="18"/>
        <v>-1.349273437072969E-3</v>
      </c>
      <c r="N269" t="s">
        <v>425</v>
      </c>
    </row>
    <row r="270" spans="1:14">
      <c r="A270" s="68">
        <v>42978</v>
      </c>
      <c r="B270" s="41">
        <f t="shared" si="14"/>
        <v>4</v>
      </c>
      <c r="C270">
        <v>6.601</v>
      </c>
      <c r="D270" s="71">
        <f t="shared" si="15"/>
        <v>-1.3927578853034689E-3</v>
      </c>
      <c r="H270">
        <v>6.6054950000000003</v>
      </c>
      <c r="I270" s="71">
        <f t="shared" si="16"/>
        <v>2.5625133157047104E-3</v>
      </c>
      <c r="J270">
        <v>6.6020050000000001</v>
      </c>
      <c r="K270" s="71">
        <f t="shared" si="17"/>
        <v>1.593967667599357E-3</v>
      </c>
      <c r="L270">
        <v>6.5965150000000001</v>
      </c>
      <c r="M270" s="71">
        <f t="shared" si="18"/>
        <v>-3.9179682539495532E-4</v>
      </c>
      <c r="N270" t="s">
        <v>430</v>
      </c>
    </row>
    <row r="271" spans="1:14">
      <c r="A271" s="68">
        <v>42979</v>
      </c>
      <c r="B271" s="41">
        <f t="shared" si="14"/>
        <v>5</v>
      </c>
      <c r="C271">
        <v>6.5909000000000004</v>
      </c>
      <c r="D271" s="71">
        <f t="shared" si="15"/>
        <v>-1.5312429556712281E-3</v>
      </c>
      <c r="H271">
        <v>6.5837700000000003</v>
      </c>
      <c r="I271" s="71">
        <f t="shared" si="16"/>
        <v>-3.2943487977483343E-3</v>
      </c>
      <c r="J271">
        <v>6.5751049999999998</v>
      </c>
      <c r="K271" s="71">
        <f t="shared" si="17"/>
        <v>-4.0828432589084035E-3</v>
      </c>
      <c r="L271">
        <v>6.5598099999999997</v>
      </c>
      <c r="M271" s="71">
        <f t="shared" si="18"/>
        <v>-5.5798401503396079E-3</v>
      </c>
      <c r="N271" t="s">
        <v>431</v>
      </c>
    </row>
    <row r="272" spans="1:14">
      <c r="A272" s="68">
        <v>42982</v>
      </c>
      <c r="B272" s="41">
        <f t="shared" si="14"/>
        <v>1</v>
      </c>
      <c r="C272">
        <v>6.5667999999999997</v>
      </c>
      <c r="D272" s="71">
        <f t="shared" si="15"/>
        <v>-3.6632583127365072E-3</v>
      </c>
      <c r="H272">
        <v>6.5494199999999996</v>
      </c>
      <c r="I272" s="71">
        <f t="shared" si="16"/>
        <v>-5.2310334851758825E-3</v>
      </c>
      <c r="J272">
        <v>6.5284000000000004</v>
      </c>
      <c r="K272" s="71">
        <f t="shared" si="17"/>
        <v>-7.128657223661081E-3</v>
      </c>
      <c r="L272">
        <v>6.5289700000000002</v>
      </c>
      <c r="M272" s="71">
        <f t="shared" si="18"/>
        <v>-4.7124418123377981E-3</v>
      </c>
    </row>
    <row r="273" spans="1:14">
      <c r="A273" s="68">
        <v>42983</v>
      </c>
      <c r="B273" s="41">
        <f t="shared" si="14"/>
        <v>2</v>
      </c>
      <c r="C273">
        <v>6.5369999999999999</v>
      </c>
      <c r="D273" s="71">
        <f t="shared" si="15"/>
        <v>-4.5483068076335297E-3</v>
      </c>
      <c r="H273">
        <v>6.5427499999999998</v>
      </c>
      <c r="I273" s="71">
        <f t="shared" si="16"/>
        <v>-1.0189297231972274E-3</v>
      </c>
      <c r="J273">
        <v>6.5557850000000002</v>
      </c>
      <c r="K273" s="71">
        <f t="shared" si="17"/>
        <v>4.185975662610677E-3</v>
      </c>
      <c r="L273">
        <v>6.5394300000000003</v>
      </c>
      <c r="M273" s="71">
        <f t="shared" si="18"/>
        <v>1.6008083979250876E-3</v>
      </c>
    </row>
    <row r="274" spans="1:14">
      <c r="A274" s="68">
        <v>42984</v>
      </c>
      <c r="B274" s="41">
        <f t="shared" si="14"/>
        <v>3</v>
      </c>
      <c r="C274">
        <v>6.5311000000000003</v>
      </c>
      <c r="D274" s="71">
        <f t="shared" si="15"/>
        <v>-9.0296223641928041E-4</v>
      </c>
      <c r="H274">
        <v>6.5413600000000001</v>
      </c>
      <c r="I274" s="71">
        <f t="shared" si="16"/>
        <v>-2.1247146427678818E-4</v>
      </c>
      <c r="J274">
        <v>6.5376950000000003</v>
      </c>
      <c r="K274" s="71">
        <f t="shared" si="17"/>
        <v>-2.7632090949465307E-3</v>
      </c>
      <c r="L274">
        <v>6.54087</v>
      </c>
      <c r="M274" s="71">
        <f t="shared" si="18"/>
        <v>2.2017843716380463E-4</v>
      </c>
    </row>
    <row r="275" spans="1:14">
      <c r="A275" s="68">
        <v>42985</v>
      </c>
      <c r="B275" s="41">
        <f t="shared" si="14"/>
        <v>4</v>
      </c>
      <c r="C275">
        <v>6.5269000000000004</v>
      </c>
      <c r="D275" s="71">
        <f t="shared" si="15"/>
        <v>-6.4328383287413882E-4</v>
      </c>
      <c r="H275">
        <v>6.5339749999999999</v>
      </c>
      <c r="I275" s="71">
        <f t="shared" si="16"/>
        <v>-1.1296078892480558E-3</v>
      </c>
      <c r="J275">
        <v>6.5053450000000002</v>
      </c>
      <c r="K275" s="71">
        <f t="shared" si="17"/>
        <v>-4.9605101779079596E-3</v>
      </c>
      <c r="L275">
        <v>6.4865550000000001</v>
      </c>
      <c r="M275" s="71">
        <f t="shared" si="18"/>
        <v>-8.3386110026827821E-3</v>
      </c>
    </row>
    <row r="276" spans="1:14">
      <c r="A276" s="68">
        <v>42986</v>
      </c>
      <c r="B276" s="41">
        <f t="shared" si="14"/>
        <v>5</v>
      </c>
      <c r="C276" s="70">
        <v>6.5031999999999996</v>
      </c>
      <c r="D276" s="71">
        <f t="shared" si="15"/>
        <v>-3.6377351110737201E-3</v>
      </c>
      <c r="H276">
        <v>6.4523900000000003</v>
      </c>
      <c r="I276" s="71">
        <f t="shared" si="16"/>
        <v>-1.2564882221997245E-2</v>
      </c>
      <c r="J276">
        <v>6.4684949999999999</v>
      </c>
      <c r="K276" s="71">
        <f t="shared" si="17"/>
        <v>-5.6806772853724707E-3</v>
      </c>
      <c r="L276">
        <v>6.4982049999999996</v>
      </c>
      <c r="M276" s="71">
        <f t="shared" si="18"/>
        <v>1.794411775958695E-3</v>
      </c>
    </row>
    <row r="277" spans="1:14">
      <c r="A277" s="68">
        <v>42989</v>
      </c>
      <c r="B277" s="41">
        <f t="shared" si="14"/>
        <v>1</v>
      </c>
      <c r="C277">
        <v>6.4996999999999998</v>
      </c>
      <c r="D277" s="71">
        <f t="shared" si="15"/>
        <v>-5.3834145990939053E-4</v>
      </c>
      <c r="H277">
        <v>6.5189399999999997</v>
      </c>
      <c r="I277" s="71">
        <f t="shared" si="16"/>
        <v>1.0261181225051057E-2</v>
      </c>
      <c r="J277">
        <v>6.5262950000000002</v>
      </c>
      <c r="K277" s="71">
        <f t="shared" si="17"/>
        <v>8.895931550864376E-3</v>
      </c>
      <c r="L277">
        <v>6.5392049999999999</v>
      </c>
      <c r="M277" s="71">
        <f t="shared" si="18"/>
        <v>6.2896135291659865E-3</v>
      </c>
      <c r="N277" t="s">
        <v>434</v>
      </c>
    </row>
    <row r="278" spans="1:14">
      <c r="A278" s="68">
        <v>42990</v>
      </c>
      <c r="B278" s="41">
        <f t="shared" si="14"/>
        <v>2</v>
      </c>
      <c r="C278">
        <v>6.5276999999999896</v>
      </c>
      <c r="D278" s="71">
        <f t="shared" si="15"/>
        <v>4.2986387331313851E-3</v>
      </c>
      <c r="H278">
        <v>6.5389699999999999</v>
      </c>
      <c r="I278" s="71">
        <f t="shared" si="16"/>
        <v>3.0678746767211886E-3</v>
      </c>
      <c r="J278">
        <v>6.5425250000000004</v>
      </c>
      <c r="K278" s="71">
        <f t="shared" si="17"/>
        <v>2.4837756344893314E-3</v>
      </c>
      <c r="L278">
        <v>6.5352399999999999</v>
      </c>
      <c r="M278" s="71">
        <f t="shared" si="18"/>
        <v>-6.0652672010963211E-4</v>
      </c>
    </row>
    <row r="279" spans="1:14">
      <c r="A279" s="68">
        <v>42991</v>
      </c>
      <c r="B279" s="41">
        <f t="shared" si="14"/>
        <v>3</v>
      </c>
      <c r="C279">
        <v>6.5381999999999998</v>
      </c>
      <c r="D279" s="71">
        <f t="shared" si="15"/>
        <v>1.607237505310905E-3</v>
      </c>
      <c r="H279">
        <v>6.5280750000000003</v>
      </c>
      <c r="I279" s="71">
        <f t="shared" si="16"/>
        <v>-1.6675541447476439E-3</v>
      </c>
      <c r="J279">
        <v>6.531625</v>
      </c>
      <c r="K279" s="71">
        <f t="shared" si="17"/>
        <v>-1.667412799364843E-3</v>
      </c>
      <c r="L279">
        <v>6.5477499999999997</v>
      </c>
      <c r="M279" s="71">
        <f t="shared" si="18"/>
        <v>1.9124074562065535E-3</v>
      </c>
    </row>
    <row r="280" spans="1:14">
      <c r="A280" s="68">
        <v>42992</v>
      </c>
      <c r="B280" s="41">
        <f t="shared" si="14"/>
        <v>4</v>
      </c>
      <c r="C280">
        <v>6.5465</v>
      </c>
      <c r="D280" s="71">
        <f t="shared" si="15"/>
        <v>1.2686574569126298E-3</v>
      </c>
      <c r="H280">
        <v>6.5514900000000003</v>
      </c>
      <c r="I280" s="71">
        <f t="shared" si="16"/>
        <v>3.5803981269342967E-3</v>
      </c>
      <c r="J280">
        <v>6.5562849999999999</v>
      </c>
      <c r="K280" s="71">
        <f t="shared" si="17"/>
        <v>3.7683677809852577E-3</v>
      </c>
      <c r="L280">
        <v>6.5422450000000003</v>
      </c>
      <c r="M280" s="71">
        <f t="shared" si="18"/>
        <v>-8.4110044725638721E-4</v>
      </c>
    </row>
    <row r="281" spans="1:14">
      <c r="A281" s="68">
        <v>42993</v>
      </c>
      <c r="B281" s="41">
        <f t="shared" si="14"/>
        <v>5</v>
      </c>
      <c r="C281">
        <v>6.5423</v>
      </c>
      <c r="D281" s="71">
        <f t="shared" si="15"/>
        <v>-6.4177008498168559E-4</v>
      </c>
      <c r="H281">
        <v>6.5448849999999998</v>
      </c>
      <c r="I281" s="71">
        <f t="shared" si="16"/>
        <v>-1.0086761504629728E-3</v>
      </c>
      <c r="J281">
        <v>6.5447100000000002</v>
      </c>
      <c r="K281" s="71">
        <f t="shared" si="17"/>
        <v>-1.7670418180986021E-3</v>
      </c>
      <c r="L281">
        <v>6.5497649999999998</v>
      </c>
      <c r="M281" s="71">
        <f t="shared" si="18"/>
        <v>1.148792404989908E-3</v>
      </c>
    </row>
    <row r="282" spans="1:14">
      <c r="A282" s="68">
        <v>42996</v>
      </c>
      <c r="B282" s="41">
        <f t="shared" si="14"/>
        <v>1</v>
      </c>
      <c r="C282">
        <v>6.5419</v>
      </c>
      <c r="D282" s="71">
        <f t="shared" si="15"/>
        <v>-6.1142446634046335E-5</v>
      </c>
      <c r="H282">
        <v>6.5494950000000003</v>
      </c>
      <c r="I282" s="71">
        <f t="shared" si="16"/>
        <v>7.0411889535260477E-4</v>
      </c>
      <c r="J282">
        <v>6.5669050000000002</v>
      </c>
      <c r="K282" s="71">
        <f t="shared" si="17"/>
        <v>3.385551085787464E-3</v>
      </c>
      <c r="L282">
        <v>6.5742399999999996</v>
      </c>
      <c r="M282" s="71">
        <f t="shared" si="18"/>
        <v>3.7298108883126618E-3</v>
      </c>
    </row>
    <row r="283" spans="1:14">
      <c r="A283" s="68">
        <v>42997</v>
      </c>
      <c r="B283" s="41">
        <f t="shared" si="14"/>
        <v>2</v>
      </c>
      <c r="C283">
        <v>6.5529999999999999</v>
      </c>
      <c r="D283" s="71">
        <f t="shared" si="15"/>
        <v>1.6953169033046818E-3</v>
      </c>
      <c r="H283">
        <v>6.5921500000000002</v>
      </c>
      <c r="I283" s="71">
        <f t="shared" si="16"/>
        <v>6.4915997644313505E-3</v>
      </c>
      <c r="J283">
        <v>6.58575</v>
      </c>
      <c r="K283" s="71">
        <f t="shared" si="17"/>
        <v>2.8655830926270893E-3</v>
      </c>
      <c r="L283">
        <v>6.5839949999999998</v>
      </c>
      <c r="M283" s="71">
        <f t="shared" si="18"/>
        <v>1.4827219284605474E-3</v>
      </c>
      <c r="N283" t="s">
        <v>443</v>
      </c>
    </row>
    <row r="284" spans="1:14">
      <c r="A284" s="68">
        <v>42998</v>
      </c>
      <c r="B284" s="41">
        <f t="shared" si="14"/>
        <v>3</v>
      </c>
      <c r="C284" s="70">
        <v>6.5670000000000002</v>
      </c>
      <c r="D284" s="71">
        <f t="shared" si="15"/>
        <v>2.1341471514758994E-3</v>
      </c>
      <c r="H284" s="70">
        <v>6.56494</v>
      </c>
      <c r="I284" s="71">
        <f t="shared" si="16"/>
        <v>-4.1361788651326321E-3</v>
      </c>
      <c r="J284">
        <v>6.5714750000000004</v>
      </c>
      <c r="K284" s="71">
        <f t="shared" si="17"/>
        <v>-2.1699112998629908E-3</v>
      </c>
      <c r="L284">
        <v>6.58697</v>
      </c>
      <c r="M284" s="71">
        <f t="shared" si="18"/>
        <v>4.517512650888181E-4</v>
      </c>
    </row>
    <row r="285" spans="1:14">
      <c r="A285" s="68">
        <v>42999</v>
      </c>
      <c r="B285" s="41">
        <f t="shared" si="14"/>
        <v>4</v>
      </c>
      <c r="C285">
        <v>6.5866999999999898</v>
      </c>
      <c r="D285" s="71">
        <f t="shared" si="15"/>
        <v>2.9953571587144597E-3</v>
      </c>
      <c r="H285">
        <v>6.5917649999999997</v>
      </c>
      <c r="I285" s="71">
        <f t="shared" si="16"/>
        <v>4.0777743623563092E-3</v>
      </c>
      <c r="J285">
        <v>6.5894849999999998</v>
      </c>
      <c r="K285" s="71">
        <f t="shared" si="17"/>
        <v>2.7368841242649019E-3</v>
      </c>
      <c r="L285">
        <v>6.568295</v>
      </c>
      <c r="M285" s="71">
        <f t="shared" ref="M285:M290" si="19">LN(L285/L284)</f>
        <v>-2.839169343186405E-3</v>
      </c>
    </row>
    <row r="286" spans="1:14">
      <c r="A286" s="68">
        <v>43000</v>
      </c>
      <c r="B286" s="41">
        <f t="shared" si="14"/>
        <v>5</v>
      </c>
      <c r="C286">
        <v>6.5861000000000001</v>
      </c>
      <c r="D286" s="71">
        <f t="shared" si="15"/>
        <v>-9.1096805600163411E-5</v>
      </c>
      <c r="H286">
        <v>6.5771050000000004</v>
      </c>
      <c r="I286" s="71">
        <f t="shared" si="16"/>
        <v>-2.2264637825375106E-3</v>
      </c>
      <c r="J286">
        <v>6.5807549999999999</v>
      </c>
      <c r="K286" s="71">
        <f t="shared" si="17"/>
        <v>-1.3257163542347899E-3</v>
      </c>
      <c r="L286">
        <v>6.5797549999999996</v>
      </c>
      <c r="M286" s="71">
        <f t="shared" si="19"/>
        <v>1.7432247218538209E-3</v>
      </c>
      <c r="N286" t="s">
        <v>446</v>
      </c>
    </row>
    <row r="287" spans="1:14">
      <c r="A287" s="68">
        <v>43003</v>
      </c>
      <c r="B287" s="41">
        <f t="shared" si="14"/>
        <v>1</v>
      </c>
      <c r="C287">
        <v>6.5945</v>
      </c>
      <c r="D287" s="71">
        <f t="shared" si="15"/>
        <v>1.2746007218525056E-3</v>
      </c>
      <c r="H287">
        <v>6.5984699999999998</v>
      </c>
      <c r="I287" s="71">
        <f t="shared" si="16"/>
        <v>3.2431250592356753E-3</v>
      </c>
      <c r="J287">
        <v>6.6071</v>
      </c>
      <c r="K287" s="71">
        <f t="shared" si="17"/>
        <v>3.9953479993525684E-3</v>
      </c>
      <c r="L287">
        <v>6.6134000000000004</v>
      </c>
      <c r="M287" s="71">
        <f t="shared" si="19"/>
        <v>5.1003831815006296E-3</v>
      </c>
    </row>
    <row r="288" spans="1:14">
      <c r="A288" s="68">
        <v>43004</v>
      </c>
      <c r="B288" s="41">
        <f t="shared" si="14"/>
        <v>2</v>
      </c>
      <c r="C288">
        <v>6.6075999999999997</v>
      </c>
      <c r="D288" s="71">
        <f t="shared" si="15"/>
        <v>1.9845334150460476E-3</v>
      </c>
      <c r="H288">
        <v>6.6142450000000004</v>
      </c>
      <c r="I288" s="71">
        <f t="shared" si="16"/>
        <v>2.3878525337969318E-3</v>
      </c>
      <c r="J288">
        <v>6.6229699999999996</v>
      </c>
      <c r="K288" s="71">
        <f t="shared" si="17"/>
        <v>2.3990814276522265E-3</v>
      </c>
      <c r="L288">
        <v>6.6288049999999998</v>
      </c>
      <c r="M288" s="71">
        <f t="shared" si="19"/>
        <v>2.3266528420817566E-3</v>
      </c>
      <c r="N288" t="s">
        <v>454</v>
      </c>
    </row>
    <row r="289" spans="1:14">
      <c r="A289" s="68">
        <v>43005</v>
      </c>
      <c r="B289" s="41">
        <f t="shared" si="14"/>
        <v>3</v>
      </c>
      <c r="C289">
        <v>6.6191999999999904</v>
      </c>
      <c r="D289" s="71">
        <f t="shared" si="15"/>
        <v>1.75401502616001E-3</v>
      </c>
      <c r="H289">
        <v>6.6312850000000001</v>
      </c>
      <c r="I289" s="71">
        <f t="shared" si="16"/>
        <v>2.5729448954421516E-3</v>
      </c>
      <c r="J289">
        <v>6.6391049999999998</v>
      </c>
      <c r="K289" s="71">
        <f t="shared" si="17"/>
        <v>2.4332554235920439E-3</v>
      </c>
      <c r="L289">
        <v>6.6398200000000003</v>
      </c>
      <c r="M289" s="71">
        <f t="shared" si="19"/>
        <v>1.6603080621165438E-3</v>
      </c>
    </row>
    <row r="290" spans="1:14">
      <c r="A290" s="68">
        <v>43006</v>
      </c>
      <c r="B290" s="41">
        <f t="shared" si="14"/>
        <v>4</v>
      </c>
      <c r="C290">
        <v>6.6284999999999998</v>
      </c>
      <c r="D290" s="71">
        <f t="shared" si="15"/>
        <v>1.4040175317587785E-3</v>
      </c>
      <c r="H290">
        <v>6.6710849999999997</v>
      </c>
      <c r="I290" s="71">
        <f t="shared" si="16"/>
        <v>5.9839139582740569E-3</v>
      </c>
      <c r="J290">
        <v>6.6678850000000001</v>
      </c>
      <c r="K290" s="71">
        <f t="shared" si="17"/>
        <v>4.3255529422931514E-3</v>
      </c>
      <c r="L290">
        <v>6.6544299999999996</v>
      </c>
      <c r="M290" s="71">
        <f t="shared" si="19"/>
        <v>2.1979436044437116E-3</v>
      </c>
    </row>
    <row r="291" spans="1:14">
      <c r="A291" s="68">
        <v>43007</v>
      </c>
      <c r="B291" s="41">
        <f t="shared" ref="B291:B545" si="20">WEEKDAY(A291,2)</f>
        <v>5</v>
      </c>
      <c r="C291">
        <v>6.6368999999999998</v>
      </c>
      <c r="D291" s="71">
        <f t="shared" si="15"/>
        <v>1.2664527451463289E-3</v>
      </c>
      <c r="H291">
        <v>6.6724550000000002</v>
      </c>
      <c r="I291" s="71">
        <f t="shared" si="16"/>
        <v>2.0534281080040795E-4</v>
      </c>
      <c r="J291">
        <v>6.6478149999999996</v>
      </c>
      <c r="K291" s="71">
        <f t="shared" si="17"/>
        <v>-3.0144889413618067E-3</v>
      </c>
      <c r="L291">
        <v>6.6526050000000003</v>
      </c>
      <c r="M291" s="71">
        <f t="shared" si="18"/>
        <v>-2.7429100644001261E-4</v>
      </c>
    </row>
    <row r="292" spans="1:14">
      <c r="A292" s="68">
        <v>43010</v>
      </c>
      <c r="B292" s="41">
        <f t="shared" si="20"/>
        <v>1</v>
      </c>
      <c r="C292">
        <v>6.6368999999999998</v>
      </c>
      <c r="D292" s="71">
        <f t="shared" si="15"/>
        <v>0</v>
      </c>
      <c r="H292">
        <v>6.6680349999999997</v>
      </c>
      <c r="I292" s="71">
        <f t="shared" si="16"/>
        <v>-6.6264434990543448E-4</v>
      </c>
      <c r="J292">
        <v>6.6701499999999996</v>
      </c>
      <c r="K292" s="71">
        <f t="shared" si="17"/>
        <v>3.3541191825137897E-3</v>
      </c>
      <c r="L292">
        <v>6.6730799999999997</v>
      </c>
      <c r="M292" s="71">
        <f t="shared" si="18"/>
        <v>3.073015175255208E-3</v>
      </c>
      <c r="N292" t="s">
        <v>458</v>
      </c>
    </row>
    <row r="293" spans="1:14">
      <c r="A293" s="68">
        <v>43011</v>
      </c>
      <c r="B293" s="41">
        <f t="shared" si="20"/>
        <v>2</v>
      </c>
      <c r="C293">
        <v>6.6368999999999998</v>
      </c>
      <c r="D293" s="71">
        <f t="shared" si="15"/>
        <v>0</v>
      </c>
      <c r="H293">
        <v>6.6802200000000003</v>
      </c>
      <c r="I293" s="71">
        <f t="shared" si="16"/>
        <v>1.8257073129924549E-3</v>
      </c>
      <c r="J293">
        <v>6.6707999999999998</v>
      </c>
      <c r="K293" s="71">
        <f t="shared" si="17"/>
        <v>9.7444335000822924E-5</v>
      </c>
      <c r="L293">
        <v>6.6654999999999998</v>
      </c>
      <c r="M293" s="71">
        <f t="shared" si="18"/>
        <v>-1.136552888831804E-3</v>
      </c>
    </row>
    <row r="294" spans="1:14">
      <c r="A294" s="68">
        <v>43012</v>
      </c>
      <c r="B294" s="41">
        <f t="shared" si="20"/>
        <v>3</v>
      </c>
      <c r="C294">
        <v>6.6368999999999998</v>
      </c>
      <c r="D294" s="71">
        <f t="shared" si="15"/>
        <v>0</v>
      </c>
      <c r="H294">
        <v>6.6427399999999999</v>
      </c>
      <c r="I294" s="71">
        <f t="shared" si="16"/>
        <v>-5.626392164067193E-3</v>
      </c>
      <c r="J294">
        <v>6.6483150000000002</v>
      </c>
      <c r="K294" s="71">
        <f t="shared" si="17"/>
        <v>-3.3763536631831502E-3</v>
      </c>
      <c r="L294">
        <v>6.6483100000000004</v>
      </c>
      <c r="M294" s="71">
        <f t="shared" si="18"/>
        <v>-2.5822825400348879E-3</v>
      </c>
    </row>
    <row r="295" spans="1:14">
      <c r="A295" s="68">
        <v>43013</v>
      </c>
      <c r="B295" s="41">
        <f t="shared" si="20"/>
        <v>4</v>
      </c>
      <c r="C295">
        <v>6.6368999999999998</v>
      </c>
      <c r="D295" s="71">
        <f t="shared" si="15"/>
        <v>0</v>
      </c>
      <c r="H295">
        <v>6.6511899999999997</v>
      </c>
      <c r="I295" s="71">
        <f t="shared" si="16"/>
        <v>1.2712570531060849E-3</v>
      </c>
      <c r="J295">
        <v>6.6390450000000003</v>
      </c>
      <c r="K295" s="71">
        <f t="shared" si="17"/>
        <v>-1.3953112588167087E-3</v>
      </c>
      <c r="L295">
        <v>6.6537600000000001</v>
      </c>
      <c r="M295" s="71">
        <f t="shared" si="18"/>
        <v>8.1942138403274102E-4</v>
      </c>
    </row>
    <row r="296" spans="1:14">
      <c r="A296" s="68">
        <v>43014</v>
      </c>
      <c r="B296" s="41">
        <f t="shared" si="20"/>
        <v>5</v>
      </c>
      <c r="C296">
        <v>6.6368999999999998</v>
      </c>
      <c r="D296" s="71">
        <f t="shared" si="15"/>
        <v>0</v>
      </c>
      <c r="H296">
        <v>6.65618</v>
      </c>
      <c r="I296" s="71">
        <f t="shared" si="16"/>
        <v>7.4996039546236764E-4</v>
      </c>
      <c r="J296">
        <v>6.6538300000000001</v>
      </c>
      <c r="K296" s="71">
        <f t="shared" si="17"/>
        <v>2.2245008843979263E-3</v>
      </c>
      <c r="L296">
        <v>6.6513499999999999</v>
      </c>
      <c r="M296" s="71">
        <f t="shared" si="18"/>
        <v>-3.6226683227072123E-4</v>
      </c>
      <c r="N296" t="s">
        <v>469</v>
      </c>
    </row>
    <row r="297" spans="1:14">
      <c r="A297" s="68">
        <v>43017</v>
      </c>
      <c r="B297" s="41">
        <f t="shared" si="20"/>
        <v>1</v>
      </c>
      <c r="C297">
        <v>6.6492999999999904</v>
      </c>
      <c r="D297" s="71">
        <f t="shared" si="15"/>
        <v>1.8665989673979496E-3</v>
      </c>
      <c r="H297">
        <v>6.6261749999999999</v>
      </c>
      <c r="I297" s="71">
        <f t="shared" si="16"/>
        <v>-4.5180317857813658E-3</v>
      </c>
      <c r="J297">
        <v>6.6259249999999996</v>
      </c>
      <c r="K297" s="71">
        <f t="shared" si="17"/>
        <v>-4.2026439602237094E-3</v>
      </c>
      <c r="L297">
        <v>6.61557</v>
      </c>
      <c r="M297" s="71">
        <f t="shared" si="18"/>
        <v>-5.3938799281809668E-3</v>
      </c>
      <c r="N297" t="s">
        <v>478</v>
      </c>
    </row>
    <row r="298" spans="1:14">
      <c r="A298" s="68">
        <v>43018</v>
      </c>
      <c r="B298" s="41">
        <f t="shared" si="20"/>
        <v>2</v>
      </c>
      <c r="C298">
        <v>6.6273</v>
      </c>
      <c r="D298" s="71">
        <f t="shared" si="15"/>
        <v>-3.3141045351996828E-3</v>
      </c>
      <c r="H298">
        <v>6.5837250000000003</v>
      </c>
      <c r="I298" s="71">
        <f t="shared" si="16"/>
        <v>-6.4270200564652295E-3</v>
      </c>
      <c r="J298">
        <v>6.5759499999999997</v>
      </c>
      <c r="K298" s="71">
        <f t="shared" si="17"/>
        <v>-7.5709304488147753E-3</v>
      </c>
      <c r="L298">
        <v>6.5666200000000003</v>
      </c>
      <c r="M298" s="71">
        <f t="shared" si="18"/>
        <v>-7.4267212035443878E-3</v>
      </c>
      <c r="N298" t="s">
        <v>492</v>
      </c>
    </row>
    <row r="299" spans="1:14">
      <c r="A299" s="68">
        <v>43019</v>
      </c>
      <c r="B299" s="41">
        <f t="shared" si="20"/>
        <v>3</v>
      </c>
      <c r="C299">
        <v>6.5840999999999896</v>
      </c>
      <c r="D299" s="71">
        <f t="shared" si="15"/>
        <v>-6.5398298393279245E-3</v>
      </c>
      <c r="H299">
        <v>6.5751799999999996</v>
      </c>
      <c r="I299" s="71">
        <f t="shared" si="16"/>
        <v>-1.2987404652729008E-3</v>
      </c>
      <c r="J299">
        <v>6.5864950000000002</v>
      </c>
      <c r="K299" s="71">
        <f t="shared" si="17"/>
        <v>1.6022862402895503E-3</v>
      </c>
      <c r="L299">
        <v>6.5739049999999999</v>
      </c>
      <c r="M299" s="71">
        <f t="shared" si="18"/>
        <v>1.1087838189644341E-3</v>
      </c>
      <c r="N299" t="s">
        <v>491</v>
      </c>
    </row>
    <row r="300" spans="1:14">
      <c r="A300" s="68">
        <v>43020</v>
      </c>
      <c r="B300" s="41">
        <f t="shared" si="20"/>
        <v>4</v>
      </c>
      <c r="C300">
        <v>6.5808</v>
      </c>
      <c r="D300" s="71">
        <f t="shared" si="15"/>
        <v>-5.0133310076142727E-4</v>
      </c>
      <c r="H300">
        <v>6.5769849999999996</v>
      </c>
      <c r="I300" s="71">
        <f t="shared" si="16"/>
        <v>2.7447952657709546E-4</v>
      </c>
      <c r="J300">
        <v>6.5829700000000004</v>
      </c>
      <c r="K300" s="71">
        <f t="shared" si="17"/>
        <v>-5.3532927634972844E-4</v>
      </c>
      <c r="L300">
        <v>6.5783699999999996</v>
      </c>
      <c r="M300" s="71">
        <f t="shared" si="18"/>
        <v>6.7897001416569996E-4</v>
      </c>
      <c r="N300" t="s">
        <v>490</v>
      </c>
    </row>
    <row r="301" spans="1:14">
      <c r="A301" s="68">
        <v>43021</v>
      </c>
      <c r="B301" s="41">
        <f t="shared" si="20"/>
        <v>5</v>
      </c>
      <c r="C301">
        <v>6.5865999999999998</v>
      </c>
      <c r="D301" s="71">
        <f t="shared" si="15"/>
        <v>8.8096364887735464E-4</v>
      </c>
      <c r="H301">
        <v>6.5703849999999999</v>
      </c>
      <c r="I301" s="71">
        <f t="shared" si="16"/>
        <v>-1.0040031663233505E-3</v>
      </c>
      <c r="J301">
        <v>6.5779949999999996</v>
      </c>
      <c r="K301" s="71">
        <f t="shared" si="17"/>
        <v>-7.5602362546588545E-4</v>
      </c>
      <c r="L301">
        <v>6.5677599999999998</v>
      </c>
      <c r="M301" s="71">
        <f t="shared" si="18"/>
        <v>-1.6141636061285779E-3</v>
      </c>
      <c r="N301" t="s">
        <v>493</v>
      </c>
    </row>
    <row r="302" spans="1:14">
      <c r="A302" s="68">
        <v>43024</v>
      </c>
      <c r="B302" s="41">
        <f t="shared" si="20"/>
        <v>1</v>
      </c>
      <c r="C302">
        <v>6.5838999999999999</v>
      </c>
      <c r="D302" s="71">
        <f t="shared" si="15"/>
        <v>-4.1000721883359046E-4</v>
      </c>
      <c r="H302">
        <v>6.5734599999999999</v>
      </c>
      <c r="I302" s="71">
        <f t="shared" si="16"/>
        <v>4.6789962238610395E-4</v>
      </c>
      <c r="J302">
        <v>6.5820499999999997</v>
      </c>
      <c r="K302" s="71">
        <f t="shared" si="17"/>
        <v>6.1625931041007294E-4</v>
      </c>
      <c r="L302">
        <v>6.583145</v>
      </c>
      <c r="M302" s="71">
        <f t="shared" si="18"/>
        <v>2.3397639962814331E-3</v>
      </c>
    </row>
    <row r="303" spans="1:14">
      <c r="A303" s="68">
        <v>43025</v>
      </c>
      <c r="B303" s="41">
        <f t="shared" si="20"/>
        <v>2</v>
      </c>
      <c r="C303">
        <v>6.5883000000000003</v>
      </c>
      <c r="D303" s="71">
        <f t="shared" si="15"/>
        <v>6.6807369515373193E-4</v>
      </c>
      <c r="H303">
        <v>6.6043000000000003</v>
      </c>
      <c r="I303" s="71">
        <f t="shared" si="16"/>
        <v>4.6806219424408973E-3</v>
      </c>
      <c r="J303">
        <v>6.6109749999999998</v>
      </c>
      <c r="K303" s="71">
        <f t="shared" si="17"/>
        <v>4.3848998005992937E-3</v>
      </c>
      <c r="L303">
        <v>6.6064550000000004</v>
      </c>
      <c r="M303" s="71">
        <f t="shared" si="18"/>
        <v>3.5346067005080804E-3</v>
      </c>
      <c r="N303" t="s">
        <v>500</v>
      </c>
    </row>
    <row r="304" spans="1:14">
      <c r="A304" s="68">
        <v>43026</v>
      </c>
      <c r="B304" s="41">
        <f t="shared" si="20"/>
        <v>3</v>
      </c>
      <c r="C304">
        <v>6.5991</v>
      </c>
      <c r="D304" s="71">
        <f t="shared" si="15"/>
        <v>1.6379274784301349E-3</v>
      </c>
      <c r="H304">
        <v>6.6116799999999998</v>
      </c>
      <c r="I304" s="71">
        <f t="shared" si="16"/>
        <v>1.1168298933706537E-3</v>
      </c>
      <c r="J304">
        <v>6.6202249999999996</v>
      </c>
      <c r="K304" s="71">
        <f t="shared" si="17"/>
        <v>1.3982105186186205E-3</v>
      </c>
      <c r="L304">
        <v>6.6202699999999997</v>
      </c>
      <c r="M304" s="71">
        <f t="shared" si="18"/>
        <v>2.0889532403127152E-3</v>
      </c>
      <c r="N304" t="s">
        <v>501</v>
      </c>
    </row>
    <row r="305" spans="1:14">
      <c r="A305" s="68">
        <v>43027</v>
      </c>
      <c r="B305" s="41">
        <f t="shared" si="20"/>
        <v>4</v>
      </c>
      <c r="C305">
        <v>6.6093000000000002</v>
      </c>
      <c r="D305" s="71">
        <f t="shared" si="15"/>
        <v>1.5444720068418288E-3</v>
      </c>
      <c r="H305">
        <v>6.6289100000000003</v>
      </c>
      <c r="I305" s="71">
        <f t="shared" si="16"/>
        <v>2.6026045252800219E-3</v>
      </c>
      <c r="J305">
        <v>6.6236449999999998</v>
      </c>
      <c r="K305" s="71">
        <f t="shared" si="17"/>
        <v>5.1646536488512127E-4</v>
      </c>
      <c r="L305">
        <v>6.6057949999999996</v>
      </c>
      <c r="M305" s="71">
        <f t="shared" si="18"/>
        <v>-2.1888605234099078E-3</v>
      </c>
      <c r="N305" t="s">
        <v>508</v>
      </c>
    </row>
    <row r="306" spans="1:14">
      <c r="A306" s="68">
        <v>43028</v>
      </c>
      <c r="B306" s="41">
        <f t="shared" si="20"/>
        <v>5</v>
      </c>
      <c r="C306">
        <v>6.6091999999999897</v>
      </c>
      <c r="D306" s="71">
        <f t="shared" si="15"/>
        <v>-1.5130309794951198E-5</v>
      </c>
      <c r="H306">
        <v>6.6228749999999996</v>
      </c>
      <c r="I306" s="71">
        <f t="shared" si="16"/>
        <v>-9.108207561800112E-4</v>
      </c>
      <c r="J306">
        <v>6.6208450000000001</v>
      </c>
      <c r="K306" s="71">
        <f t="shared" si="17"/>
        <v>-4.228173439240105E-4</v>
      </c>
      <c r="L306">
        <v>6.6236199999999998</v>
      </c>
      <c r="M306" s="71">
        <f t="shared" si="18"/>
        <v>2.694754195351787E-3</v>
      </c>
      <c r="N306" t="s">
        <v>512</v>
      </c>
    </row>
    <row r="307" spans="1:14">
      <c r="A307" s="68">
        <v>43031</v>
      </c>
      <c r="B307" s="41">
        <f t="shared" si="20"/>
        <v>1</v>
      </c>
      <c r="C307">
        <v>6.6204999999999998</v>
      </c>
      <c r="D307" s="71">
        <f t="shared" si="15"/>
        <v>1.7082780029772653E-3</v>
      </c>
      <c r="H307">
        <v>6.6304499999999997</v>
      </c>
      <c r="I307" s="71">
        <f t="shared" si="16"/>
        <v>1.1431094951423007E-3</v>
      </c>
      <c r="J307">
        <v>6.6419499999999996</v>
      </c>
      <c r="K307" s="71">
        <f t="shared" si="17"/>
        <v>3.1825897654544784E-3</v>
      </c>
      <c r="L307">
        <v>6.637575</v>
      </c>
      <c r="M307" s="71">
        <f t="shared" ref="M307:M441" si="21">LN(L307/L306)</f>
        <v>2.1046376516050971E-3</v>
      </c>
    </row>
    <row r="308" spans="1:14">
      <c r="A308" s="68">
        <v>43032</v>
      </c>
      <c r="B308" s="41">
        <f t="shared" si="20"/>
        <v>2</v>
      </c>
      <c r="C308">
        <v>6.6267999999999896</v>
      </c>
      <c r="D308" s="71">
        <f t="shared" si="15"/>
        <v>9.5113728456935887E-4</v>
      </c>
      <c r="H308">
        <v>6.6323699999999999</v>
      </c>
      <c r="I308" s="71">
        <f t="shared" si="16"/>
        <v>2.8953118769806411E-4</v>
      </c>
      <c r="J308">
        <v>6.6319650000000001</v>
      </c>
      <c r="K308" s="71">
        <f t="shared" si="17"/>
        <v>-1.5044546967979838E-3</v>
      </c>
      <c r="L308">
        <v>6.6426850000000002</v>
      </c>
      <c r="M308" s="71">
        <f t="shared" si="21"/>
        <v>7.6956328448240597E-4</v>
      </c>
    </row>
    <row r="309" spans="1:14">
      <c r="A309" s="68">
        <v>43033</v>
      </c>
      <c r="B309" s="41">
        <f t="shared" si="20"/>
        <v>3</v>
      </c>
      <c r="C309">
        <v>6.6322000000000001</v>
      </c>
      <c r="D309" s="71">
        <f t="shared" si="15"/>
        <v>8.1454111148271467E-4</v>
      </c>
      <c r="H309">
        <v>6.6388550000000004</v>
      </c>
      <c r="I309" s="71">
        <f t="shared" si="16"/>
        <v>9.7730247451355257E-4</v>
      </c>
      <c r="J309">
        <v>6.6445850000000002</v>
      </c>
      <c r="K309" s="71">
        <f t="shared" si="17"/>
        <v>1.9010968664150811E-3</v>
      </c>
      <c r="L309">
        <v>6.6375450000000003</v>
      </c>
      <c r="M309" s="71">
        <f t="shared" si="21"/>
        <v>-7.7408301763737068E-4</v>
      </c>
    </row>
    <row r="310" spans="1:14">
      <c r="A310" s="68">
        <v>43034</v>
      </c>
      <c r="B310" s="41">
        <f t="shared" si="20"/>
        <v>4</v>
      </c>
      <c r="C310">
        <v>6.6288</v>
      </c>
      <c r="D310" s="71">
        <f t="shared" si="15"/>
        <v>-5.1278185272617127E-4</v>
      </c>
      <c r="H310">
        <v>6.6320699999999997</v>
      </c>
      <c r="I310" s="71">
        <f t="shared" si="16"/>
        <v>-1.0225361971662511E-3</v>
      </c>
      <c r="J310">
        <v>6.6360299999999999</v>
      </c>
      <c r="K310" s="71">
        <f t="shared" si="17"/>
        <v>-1.2883441291417948E-3</v>
      </c>
      <c r="L310">
        <v>6.6536900000000001</v>
      </c>
      <c r="M310" s="71">
        <f t="shared" si="21"/>
        <v>2.4294217867293338E-3</v>
      </c>
    </row>
    <row r="311" spans="1:14">
      <c r="A311" s="68">
        <v>43035</v>
      </c>
      <c r="B311" s="41">
        <f t="shared" si="20"/>
        <v>5</v>
      </c>
      <c r="C311">
        <v>6.6473000000000004</v>
      </c>
      <c r="D311" s="71">
        <f t="shared" si="15"/>
        <v>2.7869648427461336E-3</v>
      </c>
      <c r="H311">
        <v>6.6532249999999999</v>
      </c>
      <c r="I311" s="71">
        <f t="shared" si="16"/>
        <v>3.1847268548201384E-3</v>
      </c>
      <c r="J311">
        <v>6.6536999999999997</v>
      </c>
      <c r="K311" s="71">
        <f t="shared" si="17"/>
        <v>2.6591978034973514E-3</v>
      </c>
      <c r="L311">
        <v>6.6473149999999999</v>
      </c>
      <c r="M311" s="71">
        <f t="shared" si="21"/>
        <v>-9.5857425632830799E-4</v>
      </c>
      <c r="N311" t="s">
        <v>528</v>
      </c>
    </row>
    <row r="312" spans="1:14">
      <c r="A312" s="68">
        <v>43038</v>
      </c>
      <c r="B312" s="41">
        <f t="shared" si="20"/>
        <v>1</v>
      </c>
      <c r="C312">
        <v>6.6486999999999998</v>
      </c>
      <c r="D312" s="71">
        <f t="shared" si="15"/>
        <v>2.1058965180103254E-4</v>
      </c>
      <c r="H312">
        <v>6.6462649999999996</v>
      </c>
      <c r="I312" s="71">
        <f t="shared" si="16"/>
        <v>-1.0466567718588257E-3</v>
      </c>
      <c r="J312">
        <v>6.6465449999999997</v>
      </c>
      <c r="K312" s="71">
        <f t="shared" si="17"/>
        <v>-1.075920133835315E-3</v>
      </c>
      <c r="L312">
        <v>6.6370899999999997</v>
      </c>
      <c r="M312" s="71">
        <f t="shared" si="21"/>
        <v>-1.5393993211174791E-3</v>
      </c>
    </row>
    <row r="313" spans="1:14">
      <c r="A313" s="68">
        <v>43039</v>
      </c>
      <c r="B313" s="41">
        <f t="shared" si="20"/>
        <v>2</v>
      </c>
      <c r="C313">
        <v>6.6397000000000004</v>
      </c>
      <c r="D313" s="71">
        <f t="shared" si="15"/>
        <v>-1.354565090776076E-3</v>
      </c>
      <c r="H313">
        <v>6.6261999999999999</v>
      </c>
      <c r="I313" s="71">
        <f t="shared" si="16"/>
        <v>-3.0235552003327927E-3</v>
      </c>
      <c r="J313">
        <v>6.628895</v>
      </c>
      <c r="K313" s="71">
        <f t="shared" si="17"/>
        <v>-2.659047142629154E-3</v>
      </c>
      <c r="L313">
        <v>6.6324199999999998</v>
      </c>
      <c r="M313" s="71">
        <f t="shared" si="21"/>
        <v>-7.0386927517379844E-4</v>
      </c>
    </row>
    <row r="314" spans="1:14">
      <c r="A314" s="68">
        <v>43040</v>
      </c>
      <c r="B314" s="41">
        <f t="shared" si="20"/>
        <v>3</v>
      </c>
      <c r="C314">
        <v>6.63</v>
      </c>
      <c r="D314" s="71">
        <f t="shared" si="15"/>
        <v>-1.461977547000194E-3</v>
      </c>
      <c r="H314">
        <v>6.6291349999999998</v>
      </c>
      <c r="I314" s="71">
        <f t="shared" si="16"/>
        <v>4.4284056916922202E-4</v>
      </c>
      <c r="J314">
        <v>6.6165149999999997</v>
      </c>
      <c r="K314" s="71">
        <f t="shared" si="17"/>
        <v>-1.8693273526513145E-3</v>
      </c>
      <c r="L314">
        <v>6.60886</v>
      </c>
      <c r="M314" s="71">
        <f t="shared" si="21"/>
        <v>-3.5585721112368655E-3</v>
      </c>
    </row>
    <row r="315" spans="1:14">
      <c r="A315" s="68">
        <v>43041</v>
      </c>
      <c r="B315" s="41">
        <f t="shared" si="20"/>
        <v>4</v>
      </c>
      <c r="C315">
        <v>6.6196000000000002</v>
      </c>
      <c r="D315" s="71">
        <f t="shared" si="15"/>
        <v>-1.5698590351200178E-3</v>
      </c>
      <c r="H315">
        <v>6.60053</v>
      </c>
      <c r="I315" s="71">
        <f t="shared" si="16"/>
        <v>-4.324379275925932E-3</v>
      </c>
      <c r="J315">
        <v>6.6126699999999996</v>
      </c>
      <c r="K315" s="71">
        <f t="shared" si="17"/>
        <v>-5.8129054938285262E-4</v>
      </c>
      <c r="L315">
        <v>6.6069599999999999</v>
      </c>
      <c r="M315" s="71">
        <f t="shared" si="21"/>
        <v>-2.8753418449866395E-4</v>
      </c>
    </row>
    <row r="316" spans="1:14">
      <c r="A316" s="68">
        <v>43042</v>
      </c>
      <c r="B316" s="41">
        <f t="shared" si="20"/>
        <v>5</v>
      </c>
      <c r="C316">
        <v>6.6071999999999997</v>
      </c>
      <c r="D316" s="71">
        <f t="shared" si="15"/>
        <v>-1.8749816482810449E-3</v>
      </c>
      <c r="H316">
        <v>6.6189900000000002</v>
      </c>
      <c r="I316" s="71">
        <f t="shared" si="16"/>
        <v>2.7928414948414433E-3</v>
      </c>
      <c r="J316">
        <v>6.6257299999999999</v>
      </c>
      <c r="K316" s="71">
        <f t="shared" si="17"/>
        <v>1.9730487425664305E-3</v>
      </c>
      <c r="L316">
        <v>6.6369949999999998</v>
      </c>
      <c r="M316" s="71">
        <f t="shared" si="21"/>
        <v>4.5356619666192359E-3</v>
      </c>
      <c r="N316" t="s">
        <v>532</v>
      </c>
    </row>
    <row r="317" spans="1:14">
      <c r="A317" s="68">
        <v>43045</v>
      </c>
      <c r="B317" s="41">
        <f t="shared" si="20"/>
        <v>1</v>
      </c>
      <c r="C317">
        <v>6.6246999999999998</v>
      </c>
      <c r="D317" s="71">
        <f t="shared" si="15"/>
        <v>2.6451243137408983E-3</v>
      </c>
      <c r="H317">
        <v>6.6367450000000003</v>
      </c>
      <c r="I317" s="71">
        <f t="shared" si="16"/>
        <v>2.6788421189435818E-3</v>
      </c>
      <c r="J317">
        <v>6.6326799999999997</v>
      </c>
      <c r="K317" s="71">
        <f t="shared" si="17"/>
        <v>1.0483912681198337E-3</v>
      </c>
      <c r="L317">
        <v>6.6239600000000003</v>
      </c>
      <c r="M317" s="71">
        <f t="shared" si="21"/>
        <v>-1.965922393702964E-3</v>
      </c>
    </row>
    <row r="318" spans="1:14">
      <c r="A318" s="68">
        <v>43046</v>
      </c>
      <c r="B318" s="41">
        <f t="shared" si="20"/>
        <v>2</v>
      </c>
      <c r="C318">
        <v>6.6215999999999999</v>
      </c>
      <c r="D318" s="71">
        <f t="shared" si="15"/>
        <v>-4.680552390621538E-4</v>
      </c>
      <c r="H318">
        <v>6.6250600000000004</v>
      </c>
      <c r="I318" s="71">
        <f t="shared" si="16"/>
        <v>-1.76220401730336E-3</v>
      </c>
      <c r="J318">
        <v>6.6351550000000001</v>
      </c>
      <c r="K318" s="71">
        <f t="shared" si="17"/>
        <v>3.7308272656525854E-4</v>
      </c>
      <c r="L318">
        <v>6.6426949999999998</v>
      </c>
      <c r="M318" s="71">
        <f t="shared" si="21"/>
        <v>2.8243762205689867E-3</v>
      </c>
    </row>
    <row r="319" spans="1:14">
      <c r="A319" s="68">
        <v>43047</v>
      </c>
      <c r="B319" s="41">
        <f t="shared" si="20"/>
        <v>3</v>
      </c>
      <c r="C319">
        <v>6.6276999999999999</v>
      </c>
      <c r="D319" s="71">
        <f t="shared" si="15"/>
        <v>9.2080342825746648E-4</v>
      </c>
      <c r="H319">
        <v>6.64398</v>
      </c>
      <c r="I319" s="71">
        <f t="shared" si="16"/>
        <v>2.8517530766706124E-3</v>
      </c>
      <c r="J319">
        <v>6.6378000000000004</v>
      </c>
      <c r="K319" s="71">
        <f t="shared" si="17"/>
        <v>3.9855481089372263E-4</v>
      </c>
      <c r="L319">
        <v>6.6318299999999999</v>
      </c>
      <c r="M319" s="71">
        <f t="shared" si="21"/>
        <v>-1.6369704266208315E-3</v>
      </c>
      <c r="N319" t="s">
        <v>544</v>
      </c>
    </row>
    <row r="320" spans="1:14">
      <c r="A320" s="68">
        <v>43048</v>
      </c>
      <c r="B320" s="41">
        <f t="shared" si="20"/>
        <v>4</v>
      </c>
      <c r="C320">
        <v>6.6325000000000003</v>
      </c>
      <c r="D320" s="71">
        <f t="shared" si="15"/>
        <v>7.2397101245144256E-4</v>
      </c>
      <c r="H320">
        <v>6.6337250000000001</v>
      </c>
      <c r="I320" s="71">
        <f t="shared" si="16"/>
        <v>-1.5446949663524472E-3</v>
      </c>
      <c r="J320">
        <v>6.6430600000000002</v>
      </c>
      <c r="K320" s="71">
        <f t="shared" si="17"/>
        <v>7.9211741935872901E-4</v>
      </c>
      <c r="L320">
        <v>6.6487249999999998</v>
      </c>
      <c r="M320" s="71">
        <f t="shared" si="21"/>
        <v>2.5443227507069418E-3</v>
      </c>
    </row>
    <row r="321" spans="1:14">
      <c r="A321" s="68">
        <v>43049</v>
      </c>
      <c r="B321" s="41">
        <f t="shared" si="20"/>
        <v>5</v>
      </c>
      <c r="C321">
        <v>6.6281999999999996</v>
      </c>
      <c r="D321" s="71">
        <f t="shared" si="15"/>
        <v>-6.4853290561041083E-4</v>
      </c>
      <c r="H321">
        <v>6.6444850000000004</v>
      </c>
      <c r="I321" s="71">
        <f t="shared" si="16"/>
        <v>1.620700735302189E-3</v>
      </c>
      <c r="J321">
        <v>6.6501099999999997</v>
      </c>
      <c r="K321" s="71">
        <f t="shared" si="17"/>
        <v>1.0606951781976083E-3</v>
      </c>
      <c r="L321">
        <v>6.6605749999999997</v>
      </c>
      <c r="M321" s="71">
        <f t="shared" si="21"/>
        <v>1.7807101998289407E-3</v>
      </c>
      <c r="N321" t="s">
        <v>551</v>
      </c>
    </row>
    <row r="322" spans="1:14">
      <c r="A322" s="68">
        <v>43052</v>
      </c>
      <c r="B322" s="41">
        <f t="shared" si="20"/>
        <v>1</v>
      </c>
      <c r="C322">
        <v>6.6346999999999996</v>
      </c>
      <c r="D322" s="71">
        <f t="shared" si="15"/>
        <v>9.8017786764665726E-4</v>
      </c>
      <c r="H322">
        <v>6.6510049999999996</v>
      </c>
      <c r="I322" s="71">
        <f t="shared" si="16"/>
        <v>9.8078378798404069E-4</v>
      </c>
      <c r="J322">
        <v>6.6498999999999997</v>
      </c>
      <c r="K322" s="71">
        <f t="shared" si="17"/>
        <v>-3.157892362751267E-5</v>
      </c>
      <c r="L322">
        <v>6.6552899999999999</v>
      </c>
      <c r="M322" s="71">
        <f t="shared" si="21"/>
        <v>-7.9379000575743354E-4</v>
      </c>
    </row>
    <row r="323" spans="1:14">
      <c r="A323" s="68">
        <v>43053</v>
      </c>
      <c r="B323" s="41">
        <f t="shared" si="20"/>
        <v>2</v>
      </c>
      <c r="C323">
        <v>6.6398999999999999</v>
      </c>
      <c r="D323" s="71">
        <f t="shared" si="15"/>
        <v>7.8345114217810447E-4</v>
      </c>
      <c r="H323">
        <v>6.6469199999999997</v>
      </c>
      <c r="I323" s="71">
        <f t="shared" si="16"/>
        <v>-6.1438158637461965E-4</v>
      </c>
      <c r="J323">
        <v>6.6474450000000003</v>
      </c>
      <c r="K323" s="71">
        <f t="shared" si="17"/>
        <v>-3.6924664704009012E-4</v>
      </c>
      <c r="L323">
        <v>6.6368499999999999</v>
      </c>
      <c r="M323" s="71">
        <f t="shared" si="21"/>
        <v>-2.7745738202664119E-3</v>
      </c>
      <c r="N323" t="s">
        <v>558</v>
      </c>
    </row>
    <row r="324" spans="1:14">
      <c r="A324" s="68">
        <v>43054</v>
      </c>
      <c r="B324" s="41">
        <f t="shared" si="20"/>
        <v>3</v>
      </c>
      <c r="C324">
        <v>6.6262999999999996</v>
      </c>
      <c r="D324" s="71">
        <f t="shared" si="15"/>
        <v>-2.050324096476693E-3</v>
      </c>
      <c r="H324">
        <v>6.6401599999999998</v>
      </c>
      <c r="I324" s="71">
        <f t="shared" si="16"/>
        <v>-1.0175298987071643E-3</v>
      </c>
      <c r="J324">
        <v>6.631545</v>
      </c>
      <c r="K324" s="71">
        <f t="shared" si="17"/>
        <v>-2.3947615893557478E-3</v>
      </c>
      <c r="L324">
        <v>6.6333849999999996</v>
      </c>
      <c r="M324" s="71">
        <f t="shared" si="21"/>
        <v>-5.2222135911639842E-4</v>
      </c>
    </row>
    <row r="325" spans="1:14">
      <c r="A325" s="68">
        <v>43055</v>
      </c>
      <c r="B325" s="41">
        <f t="shared" si="20"/>
        <v>4</v>
      </c>
      <c r="C325">
        <v>6.6285999999999996</v>
      </c>
      <c r="D325" s="71">
        <f t="shared" si="15"/>
        <v>3.4704147493890518E-4</v>
      </c>
      <c r="H325">
        <v>6.6387600000000004</v>
      </c>
      <c r="I325" s="71">
        <f t="shared" si="16"/>
        <v>-2.1086052257064767E-4</v>
      </c>
      <c r="J325">
        <v>6.6344250000000002</v>
      </c>
      <c r="K325" s="71">
        <f t="shared" si="17"/>
        <v>4.3419366171431033E-4</v>
      </c>
      <c r="L325">
        <v>6.6330450000000001</v>
      </c>
      <c r="M325" s="71">
        <f t="shared" si="21"/>
        <v>-5.1257195805308586E-5</v>
      </c>
      <c r="N325" t="s">
        <v>564</v>
      </c>
    </row>
    <row r="326" spans="1:14">
      <c r="A326" s="68">
        <v>43056</v>
      </c>
      <c r="B326" s="41">
        <f t="shared" si="20"/>
        <v>5</v>
      </c>
      <c r="C326">
        <v>6.6276999999999999</v>
      </c>
      <c r="D326" s="71">
        <f t="shared" si="15"/>
        <v>-1.3578449512793853E-4</v>
      </c>
      <c r="H326">
        <v>6.6351449999999996</v>
      </c>
      <c r="I326" s="71">
        <f t="shared" si="16"/>
        <v>-5.4467771004441316E-4</v>
      </c>
      <c r="J326">
        <v>6.6437600000000003</v>
      </c>
      <c r="K326" s="71">
        <f t="shared" si="17"/>
        <v>1.4060658949936054E-3</v>
      </c>
      <c r="L326">
        <v>6.6367950000000002</v>
      </c>
      <c r="M326" s="71">
        <f t="shared" si="21"/>
        <v>5.6519145669049363E-4</v>
      </c>
    </row>
    <row r="327" spans="1:14">
      <c r="A327" s="68">
        <v>43059</v>
      </c>
      <c r="B327" s="41">
        <f t="shared" si="20"/>
        <v>1</v>
      </c>
      <c r="C327">
        <v>6.6271000000000004</v>
      </c>
      <c r="D327" s="71">
        <f t="shared" si="15"/>
        <v>-9.0533240849981149E-5</v>
      </c>
      <c r="H327">
        <v>6.6423449999999997</v>
      </c>
      <c r="I327" s="71">
        <f t="shared" si="16"/>
        <v>1.0845424407383323E-3</v>
      </c>
      <c r="J327">
        <v>6.6376949999999999</v>
      </c>
      <c r="K327" s="71">
        <f t="shared" si="17"/>
        <v>-9.1330361343401872E-4</v>
      </c>
      <c r="L327">
        <v>6.6470450000000003</v>
      </c>
      <c r="M327" s="71">
        <f t="shared" si="21"/>
        <v>1.5432287703321546E-3</v>
      </c>
    </row>
    <row r="328" spans="1:14">
      <c r="A328" s="68">
        <v>43060</v>
      </c>
      <c r="B328" s="41">
        <f t="shared" si="20"/>
        <v>2</v>
      </c>
      <c r="C328">
        <v>6.6355999999999904</v>
      </c>
      <c r="D328" s="71">
        <f t="shared" si="15"/>
        <v>1.281790459525124E-3</v>
      </c>
      <c r="H328">
        <v>6.6445249999999998</v>
      </c>
      <c r="I328" s="71">
        <f t="shared" si="16"/>
        <v>3.2814350099936296E-4</v>
      </c>
      <c r="J328">
        <v>6.6413650000000004</v>
      </c>
      <c r="K328" s="71">
        <f t="shared" si="17"/>
        <v>5.5274998282135051E-4</v>
      </c>
      <c r="L328">
        <v>6.6270100000000003</v>
      </c>
      <c r="M328" s="71">
        <f t="shared" si="21"/>
        <v>-3.018672924571422E-3</v>
      </c>
    </row>
    <row r="329" spans="1:14">
      <c r="A329" s="68">
        <v>43061</v>
      </c>
      <c r="B329" s="41">
        <f t="shared" si="20"/>
        <v>3</v>
      </c>
      <c r="C329">
        <v>6.6289999999999996</v>
      </c>
      <c r="D329" s="71">
        <f t="shared" si="15"/>
        <v>-9.9512997672700589E-4</v>
      </c>
      <c r="H329">
        <v>6.6176199999999996</v>
      </c>
      <c r="I329" s="71">
        <f t="shared" si="16"/>
        <v>-4.0574186016838045E-3</v>
      </c>
      <c r="J329">
        <v>6.6112549999999999</v>
      </c>
      <c r="K329" s="71">
        <f t="shared" si="17"/>
        <v>-4.5440149660122536E-3</v>
      </c>
      <c r="L329">
        <v>6.5990250000000001</v>
      </c>
      <c r="M329" s="71">
        <f t="shared" si="21"/>
        <v>-4.231811236468699E-3</v>
      </c>
      <c r="N329" t="s">
        <v>568</v>
      </c>
    </row>
    <row r="330" spans="1:14">
      <c r="A330" s="68">
        <v>43062</v>
      </c>
      <c r="B330" s="41">
        <f t="shared" si="20"/>
        <v>4</v>
      </c>
      <c r="C330">
        <v>6.6021000000000001</v>
      </c>
      <c r="D330" s="71">
        <f t="shared" si="15"/>
        <v>-4.0661830177925211E-3</v>
      </c>
      <c r="H330">
        <v>6.5913300000000001</v>
      </c>
      <c r="I330" s="71">
        <f t="shared" si="16"/>
        <v>-3.9806395988812695E-3</v>
      </c>
      <c r="J330">
        <v>6.5835999999999997</v>
      </c>
      <c r="K330" s="71">
        <f t="shared" si="17"/>
        <v>-4.1917914966233972E-3</v>
      </c>
      <c r="L330">
        <v>6.5790899999999999</v>
      </c>
      <c r="M330" s="71">
        <f t="shared" si="21"/>
        <v>-3.0254729460514572E-3</v>
      </c>
      <c r="N330" t="s">
        <v>572</v>
      </c>
    </row>
    <row r="331" spans="1:14">
      <c r="A331" s="68">
        <v>43063</v>
      </c>
      <c r="B331" s="41">
        <f t="shared" si="20"/>
        <v>5</v>
      </c>
      <c r="C331">
        <v>6.5810000000000004</v>
      </c>
      <c r="D331" s="71">
        <f t="shared" si="15"/>
        <v>-3.2010707674798014E-3</v>
      </c>
      <c r="H331">
        <v>6.5871199999999996</v>
      </c>
      <c r="I331" s="71">
        <f t="shared" si="16"/>
        <v>-6.3892189798012708E-4</v>
      </c>
      <c r="J331">
        <v>6.6002049999999999</v>
      </c>
      <c r="K331" s="71">
        <f t="shared" si="17"/>
        <v>2.5190009682940005E-3</v>
      </c>
      <c r="L331">
        <v>6.5882800000000001</v>
      </c>
      <c r="M331" s="71">
        <f t="shared" si="21"/>
        <v>1.3958750292884759E-3</v>
      </c>
      <c r="N331" t="s">
        <v>579</v>
      </c>
    </row>
    <row r="332" spans="1:14">
      <c r="A332" s="68">
        <v>43066</v>
      </c>
      <c r="B332" s="41">
        <f t="shared" si="20"/>
        <v>1</v>
      </c>
      <c r="C332">
        <v>6.5873999999999997</v>
      </c>
      <c r="D332" s="71">
        <f t="shared" si="15"/>
        <v>9.7202401262257176E-4</v>
      </c>
      <c r="H332">
        <v>6.5950699999999998</v>
      </c>
      <c r="I332" s="71">
        <f t="shared" si="16"/>
        <v>1.2061730203918985E-3</v>
      </c>
      <c r="J332">
        <v>6.5960400000000003</v>
      </c>
      <c r="K332" s="71">
        <f t="shared" si="17"/>
        <v>-6.312401957223135E-4</v>
      </c>
      <c r="L332">
        <v>6.5951250000000003</v>
      </c>
      <c r="M332" s="71">
        <f t="shared" si="21"/>
        <v>1.0384268123594929E-3</v>
      </c>
    </row>
    <row r="333" spans="1:14">
      <c r="A333" s="68">
        <v>43067</v>
      </c>
      <c r="B333" s="41">
        <f t="shared" si="20"/>
        <v>2</v>
      </c>
      <c r="C333">
        <v>6.5944000000000003</v>
      </c>
      <c r="D333" s="71">
        <f t="shared" si="15"/>
        <v>1.0620705302761021E-3</v>
      </c>
      <c r="H333">
        <v>6.6055200000000003</v>
      </c>
      <c r="I333" s="71">
        <f t="shared" si="16"/>
        <v>1.5832628970276503E-3</v>
      </c>
      <c r="J333">
        <v>6.5966899999999997</v>
      </c>
      <c r="K333" s="71">
        <f t="shared" si="17"/>
        <v>9.8539119731215895E-5</v>
      </c>
      <c r="L333">
        <v>6.6083299999999996</v>
      </c>
      <c r="M333" s="71">
        <f t="shared" si="21"/>
        <v>2.0002346965546083E-3</v>
      </c>
    </row>
    <row r="334" spans="1:14">
      <c r="A334" s="68">
        <v>43068</v>
      </c>
      <c r="B334" s="41">
        <f t="shared" si="20"/>
        <v>3</v>
      </c>
      <c r="C334">
        <v>6.6010999999999997</v>
      </c>
      <c r="D334" s="71">
        <f t="shared" si="15"/>
        <v>1.0154977948198544E-3</v>
      </c>
      <c r="H334">
        <v>6.6066000000000003</v>
      </c>
      <c r="I334" s="71">
        <f t="shared" si="16"/>
        <v>1.6348625389502237E-4</v>
      </c>
      <c r="J334">
        <v>6.5997599999999998</v>
      </c>
      <c r="K334" s="71">
        <f t="shared" si="17"/>
        <v>4.6527665476445818E-4</v>
      </c>
      <c r="L334">
        <v>6.6123450000000004</v>
      </c>
      <c r="M334" s="71">
        <f t="shared" si="21"/>
        <v>6.0738201694445165E-4</v>
      </c>
    </row>
    <row r="335" spans="1:14">
      <c r="A335" s="68">
        <v>43069</v>
      </c>
      <c r="B335" s="41">
        <f t="shared" si="20"/>
        <v>4</v>
      </c>
      <c r="C335">
        <v>6.6033999999999997</v>
      </c>
      <c r="D335" s="71">
        <f t="shared" si="15"/>
        <v>3.4836609084178778E-4</v>
      </c>
      <c r="H335">
        <v>6.6163449999999999</v>
      </c>
      <c r="I335" s="71">
        <f t="shared" si="16"/>
        <v>1.4739533083260137E-3</v>
      </c>
      <c r="J335">
        <v>6.6166549999999997</v>
      </c>
      <c r="K335" s="71">
        <f t="shared" si="17"/>
        <v>2.5566705045107743E-3</v>
      </c>
      <c r="L335">
        <v>6.6118750000000004</v>
      </c>
      <c r="M335" s="71">
        <f t="shared" si="21"/>
        <v>-7.1081697097890255E-5</v>
      </c>
    </row>
    <row r="336" spans="1:14">
      <c r="A336" s="68">
        <v>43070</v>
      </c>
      <c r="B336" s="41">
        <f t="shared" si="20"/>
        <v>5</v>
      </c>
      <c r="C336">
        <v>6.6067</v>
      </c>
      <c r="D336" s="71">
        <f t="shared" si="15"/>
        <v>4.9961772713987224E-4</v>
      </c>
      <c r="H336">
        <v>6.6158000000000001</v>
      </c>
      <c r="I336" s="71">
        <f t="shared" si="16"/>
        <v>-8.2375155397416286E-5</v>
      </c>
      <c r="J336">
        <v>6.6073899999999997</v>
      </c>
      <c r="K336" s="71">
        <f t="shared" si="17"/>
        <v>-1.4012356303922777E-3</v>
      </c>
      <c r="L336">
        <v>6.5948349999999998</v>
      </c>
      <c r="M336" s="71">
        <f t="shared" si="21"/>
        <v>-2.5805078563562673E-3</v>
      </c>
      <c r="N336" t="s">
        <v>584</v>
      </c>
    </row>
    <row r="337" spans="1:14">
      <c r="A337" s="68">
        <v>43073</v>
      </c>
      <c r="B337" s="41">
        <f t="shared" si="20"/>
        <v>1</v>
      </c>
      <c r="C337">
        <v>6.6104999999999903</v>
      </c>
      <c r="D337" s="71">
        <f t="shared" si="15"/>
        <v>5.7500833833045069E-4</v>
      </c>
      <c r="H337">
        <v>6.6146799999999999</v>
      </c>
      <c r="I337" s="71">
        <f t="shared" si="16"/>
        <v>-1.693060270943231E-4</v>
      </c>
      <c r="J337">
        <v>6.6181900000000002</v>
      </c>
      <c r="K337" s="71">
        <f t="shared" si="17"/>
        <v>1.6331990582804472E-3</v>
      </c>
      <c r="L337">
        <v>6.6165500000000002</v>
      </c>
      <c r="M337" s="71">
        <f t="shared" si="21"/>
        <v>3.2873191652804746E-3</v>
      </c>
    </row>
    <row r="338" spans="1:14">
      <c r="A338" s="68">
        <v>43074</v>
      </c>
      <c r="B338" s="41">
        <f t="shared" si="20"/>
        <v>2</v>
      </c>
      <c r="C338">
        <v>6.6113</v>
      </c>
      <c r="D338" s="71">
        <f t="shared" si="15"/>
        <v>1.2101226776778779E-4</v>
      </c>
      <c r="H338">
        <v>6.6142649999999996</v>
      </c>
      <c r="I338" s="71">
        <f t="shared" si="16"/>
        <v>-6.2741208786663984E-5</v>
      </c>
      <c r="J338">
        <v>6.6188099999999999</v>
      </c>
      <c r="K338" s="71">
        <f t="shared" si="17"/>
        <v>9.3676815056829485E-5</v>
      </c>
      <c r="L338">
        <v>6.6170600000000004</v>
      </c>
      <c r="M338" s="71">
        <f t="shared" si="21"/>
        <v>7.7076474258032387E-5</v>
      </c>
    </row>
    <row r="339" spans="1:14">
      <c r="A339" s="68">
        <v>43075</v>
      </c>
      <c r="B339" s="41">
        <f t="shared" si="20"/>
        <v>3</v>
      </c>
      <c r="C339">
        <v>6.6162999999999998</v>
      </c>
      <c r="D339" s="71">
        <f t="shared" si="15"/>
        <v>7.5599507667868735E-4</v>
      </c>
      <c r="H339">
        <v>6.6170900000000001</v>
      </c>
      <c r="I339" s="71">
        <f t="shared" si="16"/>
        <v>4.2701598482195851E-4</v>
      </c>
      <c r="J339">
        <v>6.6196999999999999</v>
      </c>
      <c r="K339" s="71">
        <f t="shared" si="17"/>
        <v>1.3445621921826561E-4</v>
      </c>
      <c r="L339">
        <v>6.6188250000000002</v>
      </c>
      <c r="M339" s="71">
        <f t="shared" si="21"/>
        <v>2.6669920605417862E-4</v>
      </c>
    </row>
    <row r="340" spans="1:14">
      <c r="A340" s="68">
        <v>43076</v>
      </c>
      <c r="B340" s="41">
        <f t="shared" si="20"/>
        <v>4</v>
      </c>
      <c r="C340">
        <v>6.6195000000000004</v>
      </c>
      <c r="D340" s="71">
        <f t="shared" si="15"/>
        <v>4.8353708311544311E-4</v>
      </c>
      <c r="H340">
        <v>6.6182699999999999</v>
      </c>
      <c r="I340" s="71">
        <f t="shared" si="16"/>
        <v>1.7831022399478037E-4</v>
      </c>
      <c r="J340">
        <v>6.6203399999999997</v>
      </c>
      <c r="K340" s="71">
        <f t="shared" si="17"/>
        <v>9.6676445161590133E-5</v>
      </c>
      <c r="L340">
        <v>6.6231</v>
      </c>
      <c r="M340" s="71">
        <f t="shared" si="21"/>
        <v>6.456765384972214E-4</v>
      </c>
      <c r="N340" t="s">
        <v>593</v>
      </c>
    </row>
    <row r="341" spans="1:14">
      <c r="A341" s="68">
        <v>43077</v>
      </c>
      <c r="B341" s="41">
        <f t="shared" si="20"/>
        <v>5</v>
      </c>
      <c r="C341">
        <v>6.6217999999999897</v>
      </c>
      <c r="D341" s="71">
        <f t="shared" si="15"/>
        <v>3.4739791759432333E-4</v>
      </c>
      <c r="H341">
        <v>6.6232949999999997</v>
      </c>
      <c r="I341" s="71">
        <f t="shared" si="16"/>
        <v>7.589737680125556E-4</v>
      </c>
      <c r="J341">
        <v>6.6242799999999997</v>
      </c>
      <c r="K341" s="71">
        <f t="shared" si="17"/>
        <v>5.9495857430737805E-4</v>
      </c>
      <c r="L341">
        <v>6.6233449999999996</v>
      </c>
      <c r="M341" s="71">
        <f t="shared" si="21"/>
        <v>3.6991056849868284E-5</v>
      </c>
      <c r="N341" t="s">
        <v>597</v>
      </c>
    </row>
    <row r="342" spans="1:14">
      <c r="A342" s="68">
        <v>43080</v>
      </c>
      <c r="B342" s="41">
        <f t="shared" si="20"/>
        <v>1</v>
      </c>
      <c r="C342">
        <v>6.6151999999999997</v>
      </c>
      <c r="D342" s="71">
        <f t="shared" si="15"/>
        <v>-9.9720488734899465E-4</v>
      </c>
      <c r="H342">
        <v>6.6188500000000001</v>
      </c>
      <c r="I342" s="71">
        <f t="shared" si="16"/>
        <v>-6.7134141288227177E-4</v>
      </c>
      <c r="J342">
        <v>6.6213649999999999</v>
      </c>
      <c r="K342" s="71">
        <f t="shared" si="17"/>
        <v>-4.401446735224068E-4</v>
      </c>
      <c r="L342">
        <v>6.6210000000000004</v>
      </c>
      <c r="M342" s="71">
        <f t="shared" si="21"/>
        <v>-3.5411340077646277E-4</v>
      </c>
    </row>
    <row r="343" spans="1:14">
      <c r="A343" s="68">
        <v>43081</v>
      </c>
      <c r="B343" s="41">
        <f t="shared" si="20"/>
        <v>2</v>
      </c>
      <c r="C343">
        <v>6.6162000000000001</v>
      </c>
      <c r="D343" s="71">
        <f t="shared" si="15"/>
        <v>1.5115558473092754E-4</v>
      </c>
      <c r="H343" s="70">
        <v>6.6188500000000001</v>
      </c>
      <c r="I343" s="71">
        <f t="shared" si="16"/>
        <v>0</v>
      </c>
      <c r="J343" s="70">
        <v>6.6213649999999999</v>
      </c>
      <c r="K343" s="71">
        <f t="shared" si="17"/>
        <v>0</v>
      </c>
      <c r="L343" s="70">
        <v>6.6210000000000004</v>
      </c>
      <c r="M343" s="71">
        <f t="shared" si="21"/>
        <v>0</v>
      </c>
    </row>
    <row r="344" spans="1:14">
      <c r="A344" s="68">
        <v>43082</v>
      </c>
      <c r="B344" s="41">
        <f t="shared" si="20"/>
        <v>3</v>
      </c>
      <c r="C344">
        <v>6.6250999999999998</v>
      </c>
      <c r="D344" s="71">
        <f t="shared" si="15"/>
        <v>1.3442790874393451E-3</v>
      </c>
      <c r="H344">
        <v>6.6227900000000002</v>
      </c>
      <c r="I344" s="71">
        <f t="shared" ref="I344:I440" si="22">LN(H344/H343)</f>
        <v>5.9509246834607457E-4</v>
      </c>
      <c r="J344">
        <v>6.6237849999999998</v>
      </c>
      <c r="K344" s="71">
        <f t="shared" ref="K344:K440" si="23">LN(J344/J343)</f>
        <v>3.6541677926307337E-4</v>
      </c>
      <c r="L344">
        <v>6.6131000000000002</v>
      </c>
      <c r="M344" s="71">
        <f t="shared" si="21"/>
        <v>-1.1938856345900524E-3</v>
      </c>
      <c r="N344" t="s">
        <v>598</v>
      </c>
    </row>
    <row r="345" spans="1:14">
      <c r="A345" s="68">
        <v>43083</v>
      </c>
      <c r="B345" s="41">
        <f t="shared" si="20"/>
        <v>4</v>
      </c>
      <c r="C345">
        <v>6.6032999999999999</v>
      </c>
      <c r="D345" s="71">
        <f t="shared" si="15"/>
        <v>-3.2959420239592413E-3</v>
      </c>
      <c r="H345">
        <v>6.6084149999999999</v>
      </c>
      <c r="I345" s="71">
        <f t="shared" si="22"/>
        <v>-2.1728944046936652E-3</v>
      </c>
      <c r="J345">
        <v>6.6100849999999998</v>
      </c>
      <c r="K345" s="71">
        <f t="shared" si="23"/>
        <v>-2.0704457417270159E-3</v>
      </c>
      <c r="L345">
        <v>6.6084199999999997</v>
      </c>
      <c r="M345" s="71">
        <f t="shared" si="21"/>
        <v>-7.0793678721640084E-4</v>
      </c>
      <c r="N345" t="s">
        <v>600</v>
      </c>
    </row>
    <row r="346" spans="1:14">
      <c r="A346" s="68">
        <v>43084</v>
      </c>
      <c r="B346" s="41">
        <f t="shared" si="20"/>
        <v>5</v>
      </c>
      <c r="C346">
        <v>6.6113</v>
      </c>
      <c r="D346" s="71">
        <f t="shared" si="15"/>
        <v>1.2107821617496147E-3</v>
      </c>
      <c r="H346">
        <v>6.6060949999999998</v>
      </c>
      <c r="I346" s="71">
        <f t="shared" si="22"/>
        <v>-3.5112917903675086E-4</v>
      </c>
      <c r="J346">
        <v>6.6095899999999999</v>
      </c>
      <c r="K346" s="71">
        <f t="shared" si="23"/>
        <v>-7.4888376640324796E-5</v>
      </c>
      <c r="L346">
        <v>6.6065500000000004</v>
      </c>
      <c r="M346" s="71">
        <f t="shared" si="21"/>
        <v>-2.830123734644683E-4</v>
      </c>
      <c r="N346" t="s">
        <v>602</v>
      </c>
    </row>
    <row r="347" spans="1:14">
      <c r="A347" s="68">
        <v>43087</v>
      </c>
      <c r="B347" s="41">
        <f t="shared" si="20"/>
        <v>1</v>
      </c>
      <c r="C347">
        <v>6.6162000000000001</v>
      </c>
      <c r="D347" s="71">
        <f t="shared" si="15"/>
        <v>7.4088077477019502E-4</v>
      </c>
      <c r="H347">
        <v>6.6105650000000002</v>
      </c>
      <c r="I347" s="71">
        <f t="shared" si="22"/>
        <v>6.7641903028975642E-4</v>
      </c>
      <c r="J347">
        <v>6.6164949999999996</v>
      </c>
      <c r="K347" s="71">
        <f t="shared" si="23"/>
        <v>1.0441488357809832E-3</v>
      </c>
      <c r="L347">
        <v>6.6109749999999998</v>
      </c>
      <c r="M347" s="71">
        <f t="shared" si="21"/>
        <v>6.6956562069173098E-4</v>
      </c>
    </row>
    <row r="348" spans="1:14">
      <c r="A348" s="68">
        <v>43088</v>
      </c>
      <c r="B348" s="41">
        <f t="shared" si="20"/>
        <v>2</v>
      </c>
      <c r="C348">
        <v>6.6097999999999999</v>
      </c>
      <c r="D348" s="71">
        <f t="shared" si="15"/>
        <v>-9.6779079079550477E-4</v>
      </c>
      <c r="H348">
        <v>6.6122500000000004</v>
      </c>
      <c r="I348" s="71">
        <f t="shared" si="22"/>
        <v>2.5486252497978871E-4</v>
      </c>
      <c r="J348">
        <v>6.6044450000000001</v>
      </c>
      <c r="K348" s="71">
        <f t="shared" si="23"/>
        <v>-1.8228663524206302E-3</v>
      </c>
      <c r="L348">
        <v>6.6039700000000003</v>
      </c>
      <c r="M348" s="71">
        <f t="shared" si="21"/>
        <v>-1.0601634219594741E-3</v>
      </c>
    </row>
    <row r="349" spans="1:14">
      <c r="A349" s="68">
        <v>43089</v>
      </c>
      <c r="B349" s="41">
        <f t="shared" si="20"/>
        <v>3</v>
      </c>
      <c r="C349">
        <v>6.6065999999999896</v>
      </c>
      <c r="D349" s="71">
        <f t="shared" si="15"/>
        <v>-4.8424685429353199E-4</v>
      </c>
      <c r="H349">
        <v>6.5936349999999999</v>
      </c>
      <c r="I349" s="71">
        <f t="shared" si="22"/>
        <v>-2.8191995203891203E-3</v>
      </c>
      <c r="J349">
        <v>6.57707</v>
      </c>
      <c r="K349" s="71">
        <f t="shared" si="23"/>
        <v>-4.1535497787710133E-3</v>
      </c>
      <c r="L349">
        <v>6.5639149999999997</v>
      </c>
      <c r="M349" s="71">
        <f t="shared" si="21"/>
        <v>-6.0837596232552324E-3</v>
      </c>
    </row>
    <row r="350" spans="1:14">
      <c r="A350" s="68">
        <v>43090</v>
      </c>
      <c r="B350" s="41">
        <f t="shared" si="20"/>
        <v>4</v>
      </c>
      <c r="C350">
        <v>6.5795000000000003</v>
      </c>
      <c r="D350" s="71">
        <f t="shared" si="15"/>
        <v>-4.1103947574035607E-3</v>
      </c>
      <c r="H350">
        <v>6.5666700000000002</v>
      </c>
      <c r="I350" s="71">
        <f t="shared" si="22"/>
        <v>-4.0979350760367243E-3</v>
      </c>
      <c r="J350">
        <v>6.5752750000000004</v>
      </c>
      <c r="K350" s="71">
        <f t="shared" si="23"/>
        <v>-2.7295512870815721E-4</v>
      </c>
      <c r="L350">
        <v>6.5641850000000002</v>
      </c>
      <c r="M350" s="71">
        <f t="shared" si="21"/>
        <v>4.1133141892364158E-5</v>
      </c>
      <c r="N350" t="s">
        <v>612</v>
      </c>
    </row>
    <row r="351" spans="1:14">
      <c r="A351" s="68">
        <v>43091</v>
      </c>
      <c r="B351" s="41">
        <f t="shared" si="20"/>
        <v>5</v>
      </c>
      <c r="C351">
        <v>6.5820999999999996</v>
      </c>
      <c r="D351" s="71">
        <f t="shared" si="15"/>
        <v>3.9508874814923525E-4</v>
      </c>
      <c r="H351">
        <v>6.5644150000000003</v>
      </c>
      <c r="I351" s="71">
        <f t="shared" si="22"/>
        <v>-3.4345981648388507E-4</v>
      </c>
      <c r="J351">
        <v>6.5712149999999996</v>
      </c>
      <c r="K351" s="71">
        <f t="shared" si="23"/>
        <v>-6.1765537859522965E-4</v>
      </c>
      <c r="L351">
        <v>6.5653249999999996</v>
      </c>
      <c r="M351" s="71">
        <f t="shared" si="21"/>
        <v>1.7365461511721644E-4</v>
      </c>
    </row>
    <row r="352" spans="1:14">
      <c r="A352" s="68">
        <v>43094</v>
      </c>
      <c r="B352" s="41">
        <f t="shared" si="20"/>
        <v>1</v>
      </c>
      <c r="C352">
        <v>6.5682999999999998</v>
      </c>
      <c r="D352" s="71">
        <f t="shared" si="15"/>
        <v>-2.0987962443252267E-3</v>
      </c>
      <c r="H352">
        <v>6.5644150000000003</v>
      </c>
      <c r="I352" s="71">
        <f t="shared" si="22"/>
        <v>0</v>
      </c>
      <c r="J352">
        <v>6.5712149999999996</v>
      </c>
      <c r="K352" s="71">
        <f t="shared" si="23"/>
        <v>0</v>
      </c>
      <c r="L352">
        <v>6.5653249999999996</v>
      </c>
      <c r="M352" s="71">
        <f t="shared" si="21"/>
        <v>0</v>
      </c>
    </row>
    <row r="353" spans="1:14">
      <c r="A353" s="68">
        <v>43095</v>
      </c>
      <c r="B353" s="41">
        <f t="shared" si="20"/>
        <v>2</v>
      </c>
      <c r="C353">
        <v>6.5415999999999999</v>
      </c>
      <c r="D353" s="71">
        <f t="shared" si="15"/>
        <v>-4.0732632462517999E-3</v>
      </c>
      <c r="H353">
        <v>6.5483500000000001</v>
      </c>
      <c r="I353" s="71">
        <f t="shared" si="22"/>
        <v>-2.4502853574694043E-3</v>
      </c>
      <c r="J353">
        <v>6.5451249999999996</v>
      </c>
      <c r="K353" s="71">
        <f t="shared" si="23"/>
        <v>-3.9782491776466193E-3</v>
      </c>
      <c r="L353">
        <v>6.540565</v>
      </c>
      <c r="M353" s="71">
        <f t="shared" si="21"/>
        <v>-3.7784583050339497E-3</v>
      </c>
    </row>
    <row r="354" spans="1:14">
      <c r="A354" s="68">
        <v>43096</v>
      </c>
      <c r="B354" s="41">
        <f t="shared" si="20"/>
        <v>3</v>
      </c>
      <c r="C354">
        <v>6.5420999999999996</v>
      </c>
      <c r="D354" s="71">
        <f t="shared" si="15"/>
        <v>7.6430979041562988E-5</v>
      </c>
      <c r="H354">
        <v>6.5509250000000003</v>
      </c>
      <c r="I354" s="71">
        <f t="shared" si="22"/>
        <v>3.9315153444272039E-4</v>
      </c>
      <c r="J354">
        <v>6.5568299999999997</v>
      </c>
      <c r="K354" s="71">
        <f t="shared" si="23"/>
        <v>1.786756726613172E-3</v>
      </c>
      <c r="L354">
        <v>6.5531600000000001</v>
      </c>
      <c r="M354" s="71">
        <f t="shared" si="21"/>
        <v>1.9238228822747382E-3</v>
      </c>
    </row>
    <row r="355" spans="1:14">
      <c r="A355" s="68">
        <v>43097</v>
      </c>
      <c r="B355" s="41">
        <f t="shared" si="20"/>
        <v>4</v>
      </c>
      <c r="C355">
        <v>6.5411999999999999</v>
      </c>
      <c r="D355" s="71">
        <f t="shared" si="15"/>
        <v>-1.3757996857358836E-4</v>
      </c>
      <c r="H355">
        <v>6.5421050000000003</v>
      </c>
      <c r="I355" s="71">
        <f t="shared" si="22"/>
        <v>-1.3472819254441418E-3</v>
      </c>
      <c r="J355">
        <v>6.5337500000000004</v>
      </c>
      <c r="K355" s="71">
        <f t="shared" si="23"/>
        <v>-3.5262034096172432E-3</v>
      </c>
      <c r="L355">
        <v>6.5331650000000003</v>
      </c>
      <c r="M355" s="71">
        <f t="shared" si="21"/>
        <v>-3.0558641268574639E-3</v>
      </c>
    </row>
    <row r="356" spans="1:14">
      <c r="A356" s="68">
        <v>43098</v>
      </c>
      <c r="B356" s="41">
        <f t="shared" si="20"/>
        <v>5</v>
      </c>
      <c r="C356">
        <v>6.5341999999999896</v>
      </c>
      <c r="D356" s="71">
        <f t="shared" si="15"/>
        <v>-1.0707130441530476E-3</v>
      </c>
      <c r="H356">
        <v>6.51661</v>
      </c>
      <c r="I356" s="71">
        <f t="shared" si="22"/>
        <v>-3.9046770516789142E-3</v>
      </c>
      <c r="J356">
        <v>6.5200699999999996</v>
      </c>
      <c r="K356" s="71">
        <f t="shared" si="23"/>
        <v>-2.0959389677466492E-3</v>
      </c>
      <c r="L356">
        <v>6.5138800000000003</v>
      </c>
      <c r="M356" s="71">
        <f t="shared" si="21"/>
        <v>-2.9562271065588916E-3</v>
      </c>
    </row>
    <row r="357" spans="1:14">
      <c r="A357" s="68">
        <v>43102</v>
      </c>
      <c r="B357" s="41">
        <f t="shared" si="20"/>
        <v>2</v>
      </c>
      <c r="C357">
        <v>6.5078999999999896</v>
      </c>
      <c r="D357" s="71">
        <f t="shared" si="15"/>
        <v>-4.0330982969585642E-3</v>
      </c>
      <c r="H357">
        <v>6.4955449999999999</v>
      </c>
      <c r="I357" s="71">
        <f t="shared" si="22"/>
        <v>-3.2377447704879654E-3</v>
      </c>
      <c r="J357">
        <v>6.4931400000000004</v>
      </c>
      <c r="K357" s="71">
        <f t="shared" si="23"/>
        <v>-4.1388771015368302E-3</v>
      </c>
      <c r="L357">
        <v>6.5010700000000003</v>
      </c>
      <c r="M357" s="71">
        <f t="shared" si="21"/>
        <v>-1.9685060851681335E-3</v>
      </c>
      <c r="N357" t="s">
        <v>619</v>
      </c>
    </row>
    <row r="358" spans="1:14">
      <c r="A358" s="68">
        <v>43103</v>
      </c>
      <c r="B358" s="41">
        <f t="shared" si="20"/>
        <v>3</v>
      </c>
      <c r="C358">
        <v>6.492</v>
      </c>
      <c r="D358" s="71">
        <f t="shared" si="15"/>
        <v>-2.446173882642171E-3</v>
      </c>
      <c r="H358">
        <v>6.5029399999999997</v>
      </c>
      <c r="I358" s="71">
        <f t="shared" si="22"/>
        <v>1.1378250308132654E-3</v>
      </c>
      <c r="J358">
        <v>6.4973799999999997</v>
      </c>
      <c r="K358" s="71">
        <f t="shared" si="23"/>
        <v>6.5278374546414732E-4</v>
      </c>
      <c r="L358">
        <v>6.4974400000000001</v>
      </c>
      <c r="M358" s="71">
        <f t="shared" si="21"/>
        <v>-5.585255686021308E-4</v>
      </c>
      <c r="N358" t="s">
        <v>623</v>
      </c>
    </row>
    <row r="359" spans="1:14">
      <c r="A359" s="68">
        <v>43104</v>
      </c>
      <c r="B359" s="41">
        <f t="shared" si="20"/>
        <v>4</v>
      </c>
      <c r="C359">
        <v>6.5042999999999997</v>
      </c>
      <c r="D359" s="71">
        <f t="shared" si="15"/>
        <v>1.8928469906728748E-3</v>
      </c>
      <c r="H359">
        <v>6.5033750000000001</v>
      </c>
      <c r="I359" s="71">
        <f t="shared" si="22"/>
        <v>6.6890583560679371E-5</v>
      </c>
      <c r="J359">
        <v>6.4978999999999996</v>
      </c>
      <c r="K359" s="71">
        <f t="shared" si="23"/>
        <v>8.0029056746369352E-5</v>
      </c>
      <c r="L359">
        <v>6.4892099999999999</v>
      </c>
      <c r="M359" s="71">
        <f t="shared" si="21"/>
        <v>-1.2674555950538422E-3</v>
      </c>
    </row>
    <row r="360" spans="1:14">
      <c r="A360" s="68">
        <v>43105</v>
      </c>
      <c r="B360" s="41">
        <f t="shared" si="20"/>
        <v>5</v>
      </c>
      <c r="C360">
        <v>6.4914999999999896</v>
      </c>
      <c r="D360" s="71">
        <f t="shared" si="15"/>
        <v>-1.9698678248482398E-3</v>
      </c>
      <c r="H360">
        <v>6.4830449999999997</v>
      </c>
      <c r="I360" s="71">
        <f t="shared" si="22"/>
        <v>-3.1309655174898256E-3</v>
      </c>
      <c r="J360">
        <v>6.483085</v>
      </c>
      <c r="K360" s="71">
        <f t="shared" si="23"/>
        <v>-2.2825704570702755E-3</v>
      </c>
      <c r="L360">
        <v>6.4803100000000002</v>
      </c>
      <c r="M360" s="71">
        <f t="shared" si="21"/>
        <v>-1.3724488488416858E-3</v>
      </c>
    </row>
    <row r="361" spans="1:14">
      <c r="A361" s="68">
        <v>43108</v>
      </c>
      <c r="B361" s="41">
        <f t="shared" si="20"/>
        <v>1</v>
      </c>
      <c r="C361">
        <v>6.4832000000000001</v>
      </c>
      <c r="D361" s="71">
        <f t="shared" si="15"/>
        <v>-1.2794131859969382E-3</v>
      </c>
      <c r="H361">
        <v>6.488505</v>
      </c>
      <c r="I361" s="71">
        <f t="shared" si="22"/>
        <v>8.4184238929929807E-4</v>
      </c>
      <c r="J361">
        <v>6.5004299999999997</v>
      </c>
      <c r="K361" s="71">
        <f t="shared" si="23"/>
        <v>2.6718512388244817E-3</v>
      </c>
      <c r="L361">
        <v>6.4974999999999996</v>
      </c>
      <c r="M361" s="71">
        <f t="shared" si="21"/>
        <v>2.6491388074246273E-3</v>
      </c>
    </row>
    <row r="362" spans="1:14">
      <c r="A362" s="68">
        <v>43109</v>
      </c>
      <c r="B362" s="41">
        <f t="shared" si="20"/>
        <v>2</v>
      </c>
      <c r="C362">
        <v>6.4967999999999897</v>
      </c>
      <c r="D362" s="71">
        <f t="shared" si="15"/>
        <v>2.0955323538900442E-3</v>
      </c>
      <c r="H362">
        <v>6.5025950000000003</v>
      </c>
      <c r="I362" s="71">
        <f t="shared" si="22"/>
        <v>2.1691782104435614E-3</v>
      </c>
      <c r="J362">
        <v>6.53111</v>
      </c>
      <c r="K362" s="71">
        <f t="shared" si="23"/>
        <v>4.7085849689681636E-3</v>
      </c>
      <c r="L362">
        <v>6.536575</v>
      </c>
      <c r="M362" s="71">
        <f t="shared" si="21"/>
        <v>5.9958404508877261E-3</v>
      </c>
      <c r="N362" t="s">
        <v>627</v>
      </c>
    </row>
    <row r="363" spans="1:14">
      <c r="A363" s="68">
        <v>43110</v>
      </c>
      <c r="B363" s="41">
        <f t="shared" si="20"/>
        <v>3</v>
      </c>
      <c r="C363">
        <v>6.5206999999999997</v>
      </c>
      <c r="D363" s="71">
        <f t="shared" si="15"/>
        <v>3.6719841528061658E-3</v>
      </c>
      <c r="H363">
        <v>6.5331400000000004</v>
      </c>
      <c r="I363" s="71">
        <f t="shared" si="22"/>
        <v>4.686357294357445E-3</v>
      </c>
      <c r="J363">
        <v>6.5228700000000002</v>
      </c>
      <c r="K363" s="71">
        <f t="shared" si="23"/>
        <v>-1.2624503935804718E-3</v>
      </c>
      <c r="L363">
        <v>6.5229400000000002</v>
      </c>
      <c r="M363" s="71">
        <f t="shared" si="21"/>
        <v>-2.0881334344180222E-3</v>
      </c>
    </row>
    <row r="364" spans="1:14">
      <c r="A364" s="68">
        <v>43111</v>
      </c>
      <c r="B364" s="41">
        <f t="shared" si="20"/>
        <v>4</v>
      </c>
      <c r="C364">
        <v>6.5147000000000004</v>
      </c>
      <c r="D364" s="71">
        <f t="shared" si="15"/>
        <v>-9.2057020478457754E-4</v>
      </c>
      <c r="H364">
        <v>6.5219699999999996</v>
      </c>
      <c r="I364" s="71">
        <f t="shared" si="22"/>
        <v>-1.7112077532394083E-3</v>
      </c>
      <c r="J364">
        <v>6.5165449999999998</v>
      </c>
      <c r="K364" s="71">
        <f t="shared" si="23"/>
        <v>-9.7013562281306014E-4</v>
      </c>
      <c r="L364">
        <v>6.4919399999999996</v>
      </c>
      <c r="M364" s="71">
        <f t="shared" si="21"/>
        <v>-4.763787084519547E-3</v>
      </c>
      <c r="N364" t="s">
        <v>628</v>
      </c>
    </row>
    <row r="365" spans="1:14">
      <c r="A365" s="68">
        <v>43112</v>
      </c>
      <c r="B365" s="41">
        <f t="shared" si="20"/>
        <v>5</v>
      </c>
      <c r="C365">
        <v>6.4931999999999999</v>
      </c>
      <c r="D365" s="71">
        <f t="shared" si="15"/>
        <v>-3.3056864795312753E-3</v>
      </c>
      <c r="H365">
        <v>6.4870200000000002</v>
      </c>
      <c r="I365" s="71">
        <f t="shared" si="22"/>
        <v>-5.373220225119683E-3</v>
      </c>
      <c r="J365">
        <v>6.4683099999999998</v>
      </c>
      <c r="K365" s="71">
        <f t="shared" si="23"/>
        <v>-7.429458683698759E-3</v>
      </c>
      <c r="L365">
        <v>6.4602449999999996</v>
      </c>
      <c r="M365" s="71">
        <f t="shared" si="21"/>
        <v>-4.8941646935145968E-3</v>
      </c>
    </row>
    <row r="366" spans="1:14">
      <c r="A366" s="68">
        <v>43115</v>
      </c>
      <c r="B366" s="41">
        <f t="shared" si="20"/>
        <v>1</v>
      </c>
      <c r="C366">
        <v>6.4573999999999998</v>
      </c>
      <c r="D366" s="71">
        <f t="shared" si="15"/>
        <v>-5.5287154557460078E-3</v>
      </c>
      <c r="H366">
        <v>6.42544</v>
      </c>
      <c r="I366" s="71">
        <f t="shared" si="22"/>
        <v>-9.5381463886839071E-3</v>
      </c>
      <c r="J366">
        <v>6.4378799999999998</v>
      </c>
      <c r="K366" s="71">
        <f t="shared" si="23"/>
        <v>-4.7155754546341399E-3</v>
      </c>
      <c r="L366">
        <v>6.4298799999999998</v>
      </c>
      <c r="M366" s="71">
        <f t="shared" si="21"/>
        <v>-4.7113672160028616E-3</v>
      </c>
      <c r="N366" t="s">
        <v>629</v>
      </c>
    </row>
    <row r="367" spans="1:14">
      <c r="A367" s="68">
        <v>43116</v>
      </c>
      <c r="B367" s="41">
        <f t="shared" si="20"/>
        <v>2</v>
      </c>
      <c r="C367">
        <v>6.4371999999999998</v>
      </c>
      <c r="D367" s="71">
        <f t="shared" si="15"/>
        <v>-3.1330970366041061E-3</v>
      </c>
      <c r="H367">
        <v>6.4302849999999996</v>
      </c>
      <c r="I367" s="71">
        <f t="shared" si="22"/>
        <v>7.5374982420457174E-4</v>
      </c>
      <c r="J367">
        <v>6.4379350000000004</v>
      </c>
      <c r="K367" s="71">
        <f t="shared" si="23"/>
        <v>8.5431485308377157E-6</v>
      </c>
      <c r="L367">
        <v>6.4368150000000002</v>
      </c>
      <c r="M367" s="71">
        <f t="shared" si="21"/>
        <v>1.0779770052152379E-3</v>
      </c>
    </row>
    <row r="368" spans="1:14">
      <c r="A368" s="68">
        <v>43117</v>
      </c>
      <c r="B368" s="41">
        <f t="shared" si="20"/>
        <v>3</v>
      </c>
      <c r="C368">
        <v>6.4335000000000004</v>
      </c>
      <c r="D368" s="71">
        <f t="shared" si="15"/>
        <v>-5.7494931929482783E-4</v>
      </c>
      <c r="H368">
        <v>6.4373649999999998</v>
      </c>
      <c r="I368" s="71">
        <f t="shared" si="22"/>
        <v>1.1004341452345182E-3</v>
      </c>
      <c r="J368">
        <v>6.4383499999999998</v>
      </c>
      <c r="K368" s="71">
        <f t="shared" si="23"/>
        <v>6.4459585997468758E-5</v>
      </c>
      <c r="L368">
        <v>6.4284299999999996</v>
      </c>
      <c r="M368" s="71">
        <f t="shared" si="21"/>
        <v>-1.3035120881532986E-3</v>
      </c>
    </row>
    <row r="369" spans="1:14">
      <c r="A369" s="68">
        <v>43118</v>
      </c>
      <c r="B369" s="41">
        <f t="shared" si="20"/>
        <v>4</v>
      </c>
      <c r="C369">
        <v>6.4401000000000002</v>
      </c>
      <c r="D369" s="71">
        <f t="shared" si="15"/>
        <v>1.0253543031075187E-3</v>
      </c>
      <c r="H369">
        <v>6.4356900000000001</v>
      </c>
      <c r="I369" s="71">
        <f t="shared" si="22"/>
        <v>-2.6023348916820655E-4</v>
      </c>
      <c r="J369">
        <v>6.4285449999999997</v>
      </c>
      <c r="K369" s="71">
        <f t="shared" si="23"/>
        <v>-1.5240665130016112E-3</v>
      </c>
      <c r="L369">
        <v>6.4205050000000004</v>
      </c>
      <c r="M369" s="71">
        <f t="shared" si="21"/>
        <v>-1.2335654285657454E-3</v>
      </c>
    </row>
    <row r="370" spans="1:14">
      <c r="A370" s="68">
        <v>43119</v>
      </c>
      <c r="B370" s="41">
        <f t="shared" si="20"/>
        <v>5</v>
      </c>
      <c r="C370">
        <v>6.4169</v>
      </c>
      <c r="D370" s="71">
        <f t="shared" si="15"/>
        <v>-3.608932905109228E-3</v>
      </c>
      <c r="H370">
        <v>6.3939050000000002</v>
      </c>
      <c r="I370" s="71">
        <f t="shared" si="22"/>
        <v>-6.5138685588087422E-3</v>
      </c>
      <c r="J370">
        <v>6.3982799999999997</v>
      </c>
      <c r="K370" s="71">
        <f t="shared" si="23"/>
        <v>-4.7190253495713709E-3</v>
      </c>
      <c r="L370">
        <v>6.4001950000000001</v>
      </c>
      <c r="M370" s="71">
        <f t="shared" si="21"/>
        <v>-3.1683163929737881E-3</v>
      </c>
      <c r="N370" t="s">
        <v>631</v>
      </c>
    </row>
    <row r="371" spans="1:14">
      <c r="A371" s="68">
        <v>43122</v>
      </c>
      <c r="B371" s="41">
        <f t="shared" si="20"/>
        <v>1</v>
      </c>
      <c r="C371">
        <v>6.4112</v>
      </c>
      <c r="D371" s="71">
        <f t="shared" si="15"/>
        <v>-8.8867414116317804E-4</v>
      </c>
      <c r="H371">
        <v>6.4076449999999996</v>
      </c>
      <c r="I371" s="71">
        <f t="shared" si="22"/>
        <v>2.146615882625524E-3</v>
      </c>
      <c r="J371">
        <v>6.4046799999999999</v>
      </c>
      <c r="K371" s="71">
        <f t="shared" si="23"/>
        <v>9.9976888673968933E-4</v>
      </c>
      <c r="L371">
        <v>6.403435</v>
      </c>
      <c r="M371" s="71">
        <f t="shared" si="21"/>
        <v>5.0610648217084653E-4</v>
      </c>
    </row>
    <row r="372" spans="1:14">
      <c r="A372" s="68">
        <v>43123</v>
      </c>
      <c r="B372" s="41">
        <f t="shared" si="20"/>
        <v>2</v>
      </c>
      <c r="C372">
        <v>6.4009</v>
      </c>
      <c r="D372" s="71">
        <f t="shared" si="15"/>
        <v>-1.6078554208853629E-3</v>
      </c>
      <c r="H372">
        <v>6.399235</v>
      </c>
      <c r="I372" s="71">
        <f t="shared" si="22"/>
        <v>-1.3133567596278228E-3</v>
      </c>
      <c r="J372">
        <v>6.4074799999999996</v>
      </c>
      <c r="K372" s="71">
        <f t="shared" si="23"/>
        <v>4.370847764273493E-4</v>
      </c>
      <c r="L372">
        <v>6.3999600000000001</v>
      </c>
      <c r="M372" s="71">
        <f t="shared" si="21"/>
        <v>-5.4282478753932067E-4</v>
      </c>
      <c r="N372" t="s">
        <v>639</v>
      </c>
    </row>
    <row r="373" spans="1:14">
      <c r="A373" s="68">
        <v>43124</v>
      </c>
      <c r="B373" s="41">
        <f t="shared" si="20"/>
        <v>3</v>
      </c>
      <c r="C373">
        <v>6.3915999999999897</v>
      </c>
      <c r="D373" s="71">
        <f t="shared" si="15"/>
        <v>-1.4539771957629906E-3</v>
      </c>
      <c r="H373">
        <v>6.3931399999999998</v>
      </c>
      <c r="I373" s="71">
        <f t="shared" si="22"/>
        <v>-9.5291147440702015E-4</v>
      </c>
      <c r="J373">
        <v>6.3804800000000004</v>
      </c>
      <c r="K373" s="71">
        <f t="shared" si="23"/>
        <v>-4.2227282726430108E-3</v>
      </c>
      <c r="L373">
        <v>6.350365</v>
      </c>
      <c r="M373" s="71">
        <f t="shared" si="21"/>
        <v>-7.7794487784639457E-3</v>
      </c>
      <c r="N373" t="s">
        <v>642</v>
      </c>
    </row>
    <row r="374" spans="1:14">
      <c r="A374" s="68">
        <v>43125</v>
      </c>
      <c r="B374" s="41">
        <f t="shared" si="20"/>
        <v>4</v>
      </c>
      <c r="C374">
        <v>6.3723999999999998</v>
      </c>
      <c r="D374" s="71">
        <f t="shared" si="15"/>
        <v>-3.0084635664920597E-3</v>
      </c>
      <c r="H374">
        <v>6.3283050000000003</v>
      </c>
      <c r="I374" s="71">
        <f t="shared" si="22"/>
        <v>-1.0193112710013736E-2</v>
      </c>
      <c r="J374">
        <v>6.3343449999999999</v>
      </c>
      <c r="K374" s="71">
        <f t="shared" si="23"/>
        <v>-7.2569150525323691E-3</v>
      </c>
      <c r="L374">
        <v>6.3284549999999999</v>
      </c>
      <c r="M374" s="71">
        <f t="shared" si="21"/>
        <v>-3.4561610322828987E-3</v>
      </c>
      <c r="N374" t="s">
        <v>644</v>
      </c>
    </row>
    <row r="375" spans="1:14">
      <c r="A375" s="68">
        <v>43126</v>
      </c>
      <c r="B375" s="41">
        <f t="shared" si="20"/>
        <v>5</v>
      </c>
      <c r="C375">
        <v>6.3436000000000003</v>
      </c>
      <c r="D375" s="71">
        <f t="shared" si="15"/>
        <v>-4.529734074293904E-3</v>
      </c>
      <c r="H375">
        <v>6.3308200000000001</v>
      </c>
      <c r="I375" s="71">
        <f t="shared" si="22"/>
        <v>3.9734184362497771E-4</v>
      </c>
      <c r="J375">
        <v>6.3203050000000003</v>
      </c>
      <c r="K375" s="71">
        <f t="shared" si="23"/>
        <v>-2.2189480958800349E-3</v>
      </c>
      <c r="L375">
        <v>6.3259550000000004</v>
      </c>
      <c r="M375" s="71">
        <f t="shared" si="21"/>
        <v>-3.9511917703379841E-4</v>
      </c>
      <c r="N375" t="s">
        <v>645</v>
      </c>
    </row>
    <row r="376" spans="1:14">
      <c r="A376" s="68">
        <v>43129</v>
      </c>
      <c r="B376" s="41">
        <f t="shared" si="20"/>
        <v>1</v>
      </c>
      <c r="C376">
        <v>6.3266999999999998</v>
      </c>
      <c r="D376" s="71">
        <f t="shared" si="15"/>
        <v>-2.6676574386174591E-3</v>
      </c>
      <c r="H376">
        <v>6.3297749999999997</v>
      </c>
      <c r="I376" s="71">
        <f t="shared" si="22"/>
        <v>-1.6507912975235767E-4</v>
      </c>
      <c r="J376">
        <v>6.3300700000000001</v>
      </c>
      <c r="K376" s="71">
        <f t="shared" si="23"/>
        <v>1.5438280587721849E-3</v>
      </c>
      <c r="L376">
        <v>6.3366600000000002</v>
      </c>
      <c r="M376" s="71">
        <f t="shared" si="21"/>
        <v>1.6908043955066896E-3</v>
      </c>
    </row>
    <row r="377" spans="1:14">
      <c r="A377" s="68">
        <v>43130</v>
      </c>
      <c r="B377" s="41">
        <f t="shared" si="20"/>
        <v>2</v>
      </c>
      <c r="C377">
        <v>6.3311999999999999</v>
      </c>
      <c r="D377" s="71">
        <f t="shared" si="15"/>
        <v>7.1101844533136944E-4</v>
      </c>
      <c r="H377">
        <v>6.3421200000000004</v>
      </c>
      <c r="I377" s="71">
        <f t="shared" si="22"/>
        <v>1.94840691237303E-3</v>
      </c>
      <c r="J377">
        <v>6.34476</v>
      </c>
      <c r="K377" s="71">
        <f t="shared" si="23"/>
        <v>2.3179808451064218E-3</v>
      </c>
      <c r="L377">
        <v>6.330705</v>
      </c>
      <c r="M377" s="71">
        <f t="shared" si="21"/>
        <v>-9.4021139182205325E-4</v>
      </c>
    </row>
    <row r="378" spans="1:14">
      <c r="A378" s="68">
        <v>43131</v>
      </c>
      <c r="B378" s="41">
        <f t="shared" si="20"/>
        <v>3</v>
      </c>
      <c r="C378">
        <v>6.3338999999999999</v>
      </c>
      <c r="D378" s="71">
        <f t="shared" si="15"/>
        <v>4.2636853098715707E-4</v>
      </c>
      <c r="H378">
        <v>6.3090400000000004</v>
      </c>
      <c r="I378" s="71">
        <f t="shared" si="22"/>
        <v>-5.2295718954545722E-3</v>
      </c>
      <c r="J378">
        <v>6.3000100000000003</v>
      </c>
      <c r="K378" s="71">
        <f t="shared" si="23"/>
        <v>-7.078054694049085E-3</v>
      </c>
      <c r="L378">
        <v>6.2977350000000003</v>
      </c>
      <c r="M378" s="71">
        <f t="shared" si="21"/>
        <v>-5.2215594182150275E-3</v>
      </c>
    </row>
    <row r="379" spans="1:14">
      <c r="A379" s="68">
        <v>43132</v>
      </c>
      <c r="B379" s="41">
        <f t="shared" si="20"/>
        <v>4</v>
      </c>
      <c r="C379">
        <v>6.3045</v>
      </c>
      <c r="D379" s="71">
        <f t="shared" si="15"/>
        <v>-4.6524960488658618E-3</v>
      </c>
      <c r="H379">
        <v>6.2965949999999999</v>
      </c>
      <c r="I379" s="71">
        <f t="shared" si="22"/>
        <v>-1.9745144204610455E-3</v>
      </c>
      <c r="J379">
        <v>6.2991099999999998</v>
      </c>
      <c r="K379" s="71">
        <f t="shared" si="23"/>
        <v>-1.4286712112143138E-4</v>
      </c>
      <c r="L379">
        <v>6.2881150000000003</v>
      </c>
      <c r="M379" s="71">
        <f t="shared" si="21"/>
        <v>-1.5287011800453412E-3</v>
      </c>
    </row>
    <row r="380" spans="1:14">
      <c r="A380" s="68">
        <v>43133</v>
      </c>
      <c r="B380" s="41">
        <f t="shared" si="20"/>
        <v>5</v>
      </c>
      <c r="C380">
        <v>6.2885</v>
      </c>
      <c r="D380" s="71">
        <f t="shared" si="15"/>
        <v>-2.5410956260708433E-3</v>
      </c>
      <c r="H380">
        <v>6.2929399999999998</v>
      </c>
      <c r="I380" s="71">
        <f t="shared" si="22"/>
        <v>-5.8064100106775657E-4</v>
      </c>
      <c r="J380">
        <v>6.2917199999999998</v>
      </c>
      <c r="K380" s="71">
        <f t="shared" si="23"/>
        <v>-1.1738703244505565E-3</v>
      </c>
      <c r="L380">
        <v>6.3131250000000003</v>
      </c>
      <c r="M380" s="71">
        <f t="shared" si="21"/>
        <v>3.9694558375730328E-3</v>
      </c>
      <c r="N380" t="s">
        <v>659</v>
      </c>
    </row>
    <row r="381" spans="1:14">
      <c r="A381" s="68">
        <v>43136</v>
      </c>
      <c r="B381" s="41">
        <f t="shared" si="20"/>
        <v>1</v>
      </c>
      <c r="C381">
        <v>6.3018999999999998</v>
      </c>
      <c r="D381" s="71">
        <f t="shared" si="15"/>
        <v>2.1286067256925134E-3</v>
      </c>
      <c r="H381">
        <v>6.30246</v>
      </c>
      <c r="I381" s="71">
        <f t="shared" si="22"/>
        <v>1.5116632759367542E-3</v>
      </c>
      <c r="J381">
        <v>6.303655</v>
      </c>
      <c r="K381" s="71">
        <f t="shared" si="23"/>
        <v>1.8951406483894136E-3</v>
      </c>
      <c r="L381">
        <v>6.3082450000000003</v>
      </c>
      <c r="M381" s="71">
        <f t="shared" si="21"/>
        <v>-7.7329168595465783E-4</v>
      </c>
    </row>
    <row r="382" spans="1:14">
      <c r="A382" s="68">
        <v>43137</v>
      </c>
      <c r="B382" s="41">
        <f t="shared" si="20"/>
        <v>2</v>
      </c>
      <c r="C382">
        <v>6.3071999999999999</v>
      </c>
      <c r="D382" s="71">
        <f t="shared" si="15"/>
        <v>8.4066274549850239E-4</v>
      </c>
      <c r="H382">
        <v>6.2877400000000003</v>
      </c>
      <c r="I382" s="71">
        <f t="shared" si="22"/>
        <v>-2.3383277004556426E-3</v>
      </c>
      <c r="J382">
        <v>6.2876899999999996</v>
      </c>
      <c r="K382" s="71">
        <f t="shared" si="23"/>
        <v>-2.5358702434771672E-3</v>
      </c>
      <c r="L382">
        <v>6.2806699999999998</v>
      </c>
      <c r="M382" s="71">
        <f t="shared" si="21"/>
        <v>-4.3808452279096221E-3</v>
      </c>
      <c r="N382" t="s">
        <v>664</v>
      </c>
    </row>
    <row r="383" spans="1:14">
      <c r="A383" s="68">
        <v>43138</v>
      </c>
      <c r="B383" s="41">
        <f t="shared" si="20"/>
        <v>3</v>
      </c>
      <c r="C383">
        <v>6.2881999999999998</v>
      </c>
      <c r="D383" s="71">
        <f t="shared" si="15"/>
        <v>-3.0169767394022068E-3</v>
      </c>
      <c r="H383">
        <v>6.263325</v>
      </c>
      <c r="I383" s="71">
        <f t="shared" si="22"/>
        <v>-3.8905114100846292E-3</v>
      </c>
      <c r="J383">
        <v>6.270035</v>
      </c>
      <c r="K383" s="71">
        <f t="shared" si="23"/>
        <v>-2.8118168907446429E-3</v>
      </c>
      <c r="L383">
        <v>6.3174900000000003</v>
      </c>
      <c r="M383" s="71">
        <f t="shared" si="21"/>
        <v>5.8453146868821821E-3</v>
      </c>
      <c r="N383" t="s">
        <v>668</v>
      </c>
    </row>
    <row r="384" spans="1:14">
      <c r="A384" s="68">
        <v>43139</v>
      </c>
      <c r="B384" s="41">
        <f t="shared" si="20"/>
        <v>4</v>
      </c>
      <c r="C384">
        <v>6.2821999999999996</v>
      </c>
      <c r="D384" s="71">
        <f t="shared" si="15"/>
        <v>-9.5462363260564727E-4</v>
      </c>
      <c r="H384">
        <v>6.3463450000000003</v>
      </c>
      <c r="I384" s="71">
        <f t="shared" si="22"/>
        <v>1.3167862376150289E-2</v>
      </c>
      <c r="J384">
        <v>6.3428500000000003</v>
      </c>
      <c r="K384" s="71">
        <f t="shared" si="23"/>
        <v>1.1546257489695349E-2</v>
      </c>
      <c r="L384">
        <v>6.3711849999999997</v>
      </c>
      <c r="M384" s="71">
        <f t="shared" si="21"/>
        <v>8.4635031660886262E-3</v>
      </c>
      <c r="N384" t="s">
        <v>671</v>
      </c>
    </row>
    <row r="385" spans="1:14">
      <c r="A385" s="68">
        <v>43140</v>
      </c>
      <c r="B385" s="41">
        <f t="shared" si="20"/>
        <v>5</v>
      </c>
      <c r="C385">
        <v>6.3193999999999999</v>
      </c>
      <c r="D385" s="71">
        <f t="shared" si="15"/>
        <v>5.9040293388744986E-3</v>
      </c>
      <c r="H385">
        <v>6.34788</v>
      </c>
      <c r="I385" s="71">
        <f t="shared" si="22"/>
        <v>2.4184225621989221E-4</v>
      </c>
      <c r="J385">
        <v>6.3128700000000002</v>
      </c>
      <c r="K385" s="71">
        <f t="shared" si="23"/>
        <v>-4.7377875109664907E-3</v>
      </c>
      <c r="L385">
        <v>6.3149749999999996</v>
      </c>
      <c r="M385" s="71">
        <f t="shared" si="21"/>
        <v>-8.8616835739867995E-3</v>
      </c>
      <c r="N385" t="s">
        <v>675</v>
      </c>
    </row>
    <row r="386" spans="1:14">
      <c r="A386" s="68">
        <v>43143</v>
      </c>
      <c r="B386" s="41">
        <f t="shared" si="20"/>
        <v>1</v>
      </c>
      <c r="C386">
        <v>6.3000999999999996</v>
      </c>
      <c r="D386" s="71">
        <f t="shared" si="15"/>
        <v>-3.0587606557457504E-3</v>
      </c>
      <c r="H386">
        <v>6.3128549999999999</v>
      </c>
      <c r="I386" s="71">
        <f t="shared" si="22"/>
        <v>-5.532868249840432E-3</v>
      </c>
      <c r="J386">
        <v>6.3378449999999997</v>
      </c>
      <c r="K386" s="71">
        <f t="shared" si="23"/>
        <v>3.9483985602977237E-3</v>
      </c>
      <c r="L386">
        <v>6.3269599999999997</v>
      </c>
      <c r="M386" s="71">
        <f t="shared" si="21"/>
        <v>1.8960710667459816E-3</v>
      </c>
    </row>
    <row r="387" spans="1:14">
      <c r="A387" s="68">
        <v>43144</v>
      </c>
      <c r="B387" s="41">
        <f t="shared" si="20"/>
        <v>2</v>
      </c>
      <c r="C387">
        <v>6.3247</v>
      </c>
      <c r="D387" s="71">
        <f t="shared" si="15"/>
        <v>3.897096371281964E-3</v>
      </c>
      <c r="H387">
        <v>6.3269650000000004</v>
      </c>
      <c r="I387" s="71">
        <f t="shared" si="22"/>
        <v>2.2326276578447527E-3</v>
      </c>
      <c r="J387">
        <v>6.3417349999999999</v>
      </c>
      <c r="K387" s="71">
        <f t="shared" si="23"/>
        <v>6.1358501181343862E-4</v>
      </c>
      <c r="L387">
        <v>6.3332050000000004</v>
      </c>
      <c r="M387" s="71">
        <f t="shared" si="21"/>
        <v>9.8655910195825209E-4</v>
      </c>
    </row>
    <row r="388" spans="1:14">
      <c r="A388" s="68">
        <v>43145</v>
      </c>
      <c r="B388" s="41">
        <f t="shared" si="20"/>
        <v>3</v>
      </c>
      <c r="C388">
        <v>6.3427999999999898</v>
      </c>
      <c r="D388" s="71">
        <f t="shared" si="15"/>
        <v>2.8577086746067993E-3</v>
      </c>
      <c r="H388">
        <v>6.3288450000000003</v>
      </c>
      <c r="I388" s="71">
        <f t="shared" si="22"/>
        <v>2.9709675063517061E-4</v>
      </c>
      <c r="J388">
        <v>6.3316850000000002</v>
      </c>
      <c r="K388" s="71">
        <f t="shared" si="23"/>
        <v>-1.5859968511476058E-3</v>
      </c>
      <c r="L388">
        <v>6.3121150000000004</v>
      </c>
      <c r="M388" s="71">
        <f t="shared" si="21"/>
        <v>-3.3356244926389406E-3</v>
      </c>
    </row>
    <row r="389" spans="1:14">
      <c r="A389" s="68">
        <v>43146</v>
      </c>
      <c r="B389" s="41">
        <f t="shared" si="20"/>
        <v>4</v>
      </c>
      <c r="C389">
        <v>6.3427999999999898</v>
      </c>
      <c r="D389" s="71">
        <f t="shared" si="15"/>
        <v>0</v>
      </c>
      <c r="H389">
        <v>6.2988799999999996</v>
      </c>
      <c r="I389" s="71">
        <f t="shared" si="22"/>
        <v>-4.745915237077826E-3</v>
      </c>
      <c r="J389">
        <v>6.2907450000000003</v>
      </c>
      <c r="K389" s="71">
        <f t="shared" si="23"/>
        <v>-6.486887796066855E-3</v>
      </c>
      <c r="L389">
        <v>6.2805299999999997</v>
      </c>
      <c r="M389" s="71">
        <f t="shared" si="21"/>
        <v>-5.0164308189804205E-3</v>
      </c>
      <c r="N389" t="s">
        <v>686</v>
      </c>
    </row>
    <row r="390" spans="1:14">
      <c r="A390" s="68">
        <v>43147</v>
      </c>
      <c r="B390" s="41">
        <f t="shared" si="20"/>
        <v>5</v>
      </c>
      <c r="C390">
        <v>6.3427999999999898</v>
      </c>
      <c r="D390" s="71">
        <f t="shared" si="15"/>
        <v>0</v>
      </c>
      <c r="H390">
        <v>6.2765849999999999</v>
      </c>
      <c r="I390" s="71">
        <f t="shared" si="22"/>
        <v>-3.5457970514777455E-3</v>
      </c>
      <c r="J390">
        <v>6.2809549999999996</v>
      </c>
      <c r="K390" s="71">
        <f t="shared" si="23"/>
        <v>-1.5574666877144353E-3</v>
      </c>
      <c r="L390">
        <v>6.2981400000000001</v>
      </c>
      <c r="M390" s="71">
        <f t="shared" si="21"/>
        <v>2.7999798873860125E-3</v>
      </c>
    </row>
    <row r="391" spans="1:14">
      <c r="A391" s="68">
        <v>43150</v>
      </c>
      <c r="B391" s="41">
        <f t="shared" si="20"/>
        <v>1</v>
      </c>
      <c r="C391">
        <v>6.3427999999999898</v>
      </c>
      <c r="D391" s="71">
        <f t="shared" si="15"/>
        <v>0</v>
      </c>
      <c r="H391">
        <v>6.3056349999999997</v>
      </c>
      <c r="I391" s="71">
        <f t="shared" si="22"/>
        <v>4.6176353009778773E-3</v>
      </c>
      <c r="J391">
        <v>6.3073750000000004</v>
      </c>
      <c r="K391" s="71">
        <f t="shared" si="23"/>
        <v>4.1975446770133838E-3</v>
      </c>
      <c r="L391">
        <v>6.3055199999999996</v>
      </c>
      <c r="M391" s="71">
        <f t="shared" si="21"/>
        <v>1.1710885319725574E-3</v>
      </c>
    </row>
    <row r="392" spans="1:14">
      <c r="A392" s="68">
        <v>43151</v>
      </c>
      <c r="B392" s="41">
        <f t="shared" si="20"/>
        <v>2</v>
      </c>
      <c r="C392">
        <v>6.3427999999999898</v>
      </c>
      <c r="D392" s="71">
        <f t="shared" si="15"/>
        <v>0</v>
      </c>
      <c r="H392">
        <v>6.3162000000000003</v>
      </c>
      <c r="I392" s="71">
        <f t="shared" si="22"/>
        <v>1.6740834383300171E-3</v>
      </c>
      <c r="J392">
        <v>6.3321300000000003</v>
      </c>
      <c r="K392" s="71">
        <f t="shared" si="23"/>
        <v>3.9170887867092125E-3</v>
      </c>
      <c r="L392">
        <v>6.3409250000000004</v>
      </c>
      <c r="M392" s="71">
        <f t="shared" si="21"/>
        <v>5.5992166176556781E-3</v>
      </c>
      <c r="N392" t="s">
        <v>691</v>
      </c>
    </row>
    <row r="393" spans="1:14">
      <c r="A393" s="68">
        <v>43152</v>
      </c>
      <c r="B393" s="41">
        <f t="shared" si="20"/>
        <v>3</v>
      </c>
      <c r="C393">
        <v>6.3427999999999898</v>
      </c>
      <c r="D393" s="71">
        <f t="shared" si="15"/>
        <v>0</v>
      </c>
      <c r="H393">
        <v>6.3436700000000004</v>
      </c>
      <c r="I393" s="71">
        <f t="shared" si="22"/>
        <v>4.3397038219080281E-3</v>
      </c>
      <c r="J393">
        <v>6.3369450000000001</v>
      </c>
      <c r="K393" s="71">
        <f t="shared" si="23"/>
        <v>7.6011867193678069E-4</v>
      </c>
      <c r="L393">
        <v>6.3389699999999998</v>
      </c>
      <c r="M393" s="71">
        <f t="shared" si="21"/>
        <v>-3.0836217736693804E-4</v>
      </c>
    </row>
    <row r="394" spans="1:14">
      <c r="A394" s="68">
        <v>43153</v>
      </c>
      <c r="B394" s="41">
        <f t="shared" si="20"/>
        <v>4</v>
      </c>
      <c r="C394">
        <v>6.3529999999999998</v>
      </c>
      <c r="D394" s="71">
        <f t="shared" si="15"/>
        <v>1.6068309511222758E-3</v>
      </c>
      <c r="H394">
        <v>6.3416100000000002</v>
      </c>
      <c r="I394" s="71">
        <f t="shared" si="22"/>
        <v>-3.2478589642623436E-4</v>
      </c>
      <c r="J394">
        <v>6.351445</v>
      </c>
      <c r="K394" s="71">
        <f t="shared" si="23"/>
        <v>2.2855549541027889E-3</v>
      </c>
      <c r="L394">
        <v>6.3338999999999999</v>
      </c>
      <c r="M394" s="71">
        <f t="shared" si="21"/>
        <v>-8.0013450315375746E-4</v>
      </c>
    </row>
    <row r="395" spans="1:14">
      <c r="A395" s="68">
        <v>43154</v>
      </c>
      <c r="B395" s="41">
        <f t="shared" si="20"/>
        <v>5</v>
      </c>
      <c r="C395">
        <v>6.3482000000000003</v>
      </c>
      <c r="D395" s="71">
        <f t="shared" si="15"/>
        <v>-7.5583413039926359E-4</v>
      </c>
      <c r="H395">
        <v>6.3384749999999999</v>
      </c>
      <c r="I395" s="71">
        <f t="shared" si="22"/>
        <v>-4.9447619063716685E-4</v>
      </c>
      <c r="J395">
        <v>6.3296650000000003</v>
      </c>
      <c r="K395" s="71">
        <f t="shared" si="23"/>
        <v>-3.435033907286032E-3</v>
      </c>
      <c r="L395">
        <v>6.3266</v>
      </c>
      <c r="M395" s="71">
        <f t="shared" si="21"/>
        <v>-1.1531931296544047E-3</v>
      </c>
    </row>
    <row r="396" spans="1:14">
      <c r="A396" s="68">
        <v>43157</v>
      </c>
      <c r="B396" s="41">
        <f t="shared" si="20"/>
        <v>1</v>
      </c>
      <c r="C396">
        <v>6.3377999999999997</v>
      </c>
      <c r="D396" s="71">
        <f t="shared" si="15"/>
        <v>-1.639603078962484E-3</v>
      </c>
      <c r="H396">
        <v>6.3072699999999999</v>
      </c>
      <c r="I396" s="71">
        <f t="shared" si="22"/>
        <v>-4.9352668961705794E-3</v>
      </c>
      <c r="J396">
        <v>6.3073100000000002</v>
      </c>
      <c r="K396" s="71">
        <f t="shared" si="23"/>
        <v>-3.5380339550245003E-3</v>
      </c>
      <c r="L396">
        <v>6.296055</v>
      </c>
      <c r="M396" s="71">
        <f t="shared" si="21"/>
        <v>-4.8397202681998422E-3</v>
      </c>
      <c r="N396" t="s">
        <v>701</v>
      </c>
    </row>
    <row r="397" spans="1:14">
      <c r="A397" s="68">
        <v>43158</v>
      </c>
      <c r="B397" s="41">
        <f t="shared" si="20"/>
        <v>2</v>
      </c>
      <c r="C397">
        <v>6.3146000000000004</v>
      </c>
      <c r="D397" s="71">
        <f t="shared" si="15"/>
        <v>-3.6672925297113949E-3</v>
      </c>
      <c r="H397">
        <v>6.3024050000000003</v>
      </c>
      <c r="I397" s="71">
        <f t="shared" si="22"/>
        <v>-7.7162975911593712E-4</v>
      </c>
      <c r="J397">
        <v>6.3064499999999999</v>
      </c>
      <c r="K397" s="71">
        <f t="shared" si="23"/>
        <v>-1.3635902400755532E-4</v>
      </c>
      <c r="L397">
        <v>6.3253849999999998</v>
      </c>
      <c r="M397" s="71">
        <f t="shared" si="21"/>
        <v>4.6476555441686985E-3</v>
      </c>
    </row>
    <row r="398" spans="1:14">
      <c r="A398" s="68">
        <v>43159</v>
      </c>
      <c r="B398" s="41">
        <f t="shared" si="20"/>
        <v>3</v>
      </c>
      <c r="C398">
        <v>6.3293999999999997</v>
      </c>
      <c r="D398" s="71">
        <f t="shared" si="15"/>
        <v>2.3410323883579689E-3</v>
      </c>
      <c r="H398">
        <v>6.3290699999999998</v>
      </c>
      <c r="I398" s="71">
        <f t="shared" si="22"/>
        <v>4.2219993483328909E-3</v>
      </c>
      <c r="J398">
        <v>6.32667</v>
      </c>
      <c r="K398" s="71">
        <f t="shared" si="23"/>
        <v>3.2011121981574443E-3</v>
      </c>
      <c r="L398">
        <v>6.3292000000000002</v>
      </c>
      <c r="M398" s="71">
        <f t="shared" si="21"/>
        <v>6.0294353636651987E-4</v>
      </c>
    </row>
    <row r="399" spans="1:14">
      <c r="A399" s="68">
        <v>43160</v>
      </c>
      <c r="B399" s="41">
        <f t="shared" si="20"/>
        <v>4</v>
      </c>
      <c r="C399">
        <v>6.3351999999999897</v>
      </c>
      <c r="D399" s="71">
        <f t="shared" si="15"/>
        <v>9.1593898038318353E-4</v>
      </c>
      <c r="H399">
        <v>6.3421000000000003</v>
      </c>
      <c r="I399" s="71">
        <f t="shared" si="22"/>
        <v>2.0566379573179285E-3</v>
      </c>
      <c r="J399">
        <v>6.3479200000000002</v>
      </c>
      <c r="K399" s="71">
        <f t="shared" si="23"/>
        <v>3.3531688063736416E-3</v>
      </c>
      <c r="L399">
        <v>6.350905</v>
      </c>
      <c r="M399" s="71">
        <f t="shared" si="21"/>
        <v>3.4234765719830624E-3</v>
      </c>
      <c r="N399" t="s">
        <v>705</v>
      </c>
    </row>
    <row r="400" spans="1:14">
      <c r="A400" s="68">
        <v>43161</v>
      </c>
      <c r="B400" s="41">
        <f t="shared" si="20"/>
        <v>5</v>
      </c>
      <c r="C400">
        <v>6.3334000000000001</v>
      </c>
      <c r="D400" s="71">
        <f t="shared" si="15"/>
        <v>-2.8416715534506737E-4</v>
      </c>
      <c r="H400">
        <v>6.3510049999999998</v>
      </c>
      <c r="I400" s="71">
        <f t="shared" si="22"/>
        <v>1.4031242097156944E-3</v>
      </c>
      <c r="J400">
        <v>6.3472200000000001</v>
      </c>
      <c r="K400" s="71">
        <f t="shared" si="23"/>
        <v>-1.1027842161795316E-4</v>
      </c>
      <c r="L400">
        <v>6.326085</v>
      </c>
      <c r="M400" s="71">
        <f t="shared" si="21"/>
        <v>-3.9157610306750218E-3</v>
      </c>
      <c r="N400" t="s">
        <v>712</v>
      </c>
    </row>
    <row r="401" spans="1:14">
      <c r="A401" s="68">
        <v>43164</v>
      </c>
      <c r="B401" s="41">
        <f t="shared" si="20"/>
        <v>1</v>
      </c>
      <c r="C401">
        <v>6.3430999999999997</v>
      </c>
      <c r="D401" s="71">
        <f t="shared" si="15"/>
        <v>1.5303911794572931E-3</v>
      </c>
      <c r="H401">
        <v>6.3335949999999999</v>
      </c>
      <c r="I401" s="71">
        <f t="shared" si="22"/>
        <v>-2.7450626637912615E-3</v>
      </c>
      <c r="J401">
        <v>6.3380999999999998</v>
      </c>
      <c r="K401" s="71">
        <f t="shared" si="23"/>
        <v>-1.4378827765173336E-3</v>
      </c>
      <c r="L401">
        <v>6.3336100000000002</v>
      </c>
      <c r="M401" s="71">
        <f t="shared" si="21"/>
        <v>1.1888123507306696E-3</v>
      </c>
    </row>
    <row r="402" spans="1:14">
      <c r="A402" s="68">
        <v>43165</v>
      </c>
      <c r="B402" s="41">
        <f t="shared" si="20"/>
        <v>2</v>
      </c>
      <c r="C402">
        <v>6.3385999999999996</v>
      </c>
      <c r="D402" s="71">
        <f t="shared" si="15"/>
        <v>-7.0968406268395918E-4</v>
      </c>
      <c r="H402">
        <v>6.3369999999999997</v>
      </c>
      <c r="I402" s="71">
        <f t="shared" si="22"/>
        <v>5.3746490704907916E-4</v>
      </c>
      <c r="J402">
        <v>6.3408300000000004</v>
      </c>
      <c r="K402" s="71">
        <f t="shared" si="23"/>
        <v>4.3063571487349017E-4</v>
      </c>
      <c r="L402">
        <v>6.3101399999999996</v>
      </c>
      <c r="M402" s="71">
        <f t="shared" si="21"/>
        <v>-3.7125104429816319E-3</v>
      </c>
      <c r="N402" t="s">
        <v>718</v>
      </c>
    </row>
    <row r="403" spans="1:14">
      <c r="A403" s="68">
        <v>43166</v>
      </c>
      <c r="B403" s="41">
        <f t="shared" si="20"/>
        <v>3</v>
      </c>
      <c r="C403">
        <v>6.3293999999999997</v>
      </c>
      <c r="D403" s="71">
        <f t="shared" si="15"/>
        <v>-1.4524789418112855E-3</v>
      </c>
      <c r="H403">
        <v>6.3222300000000002</v>
      </c>
      <c r="I403" s="71">
        <f t="shared" si="22"/>
        <v>-2.3334763175996594E-3</v>
      </c>
      <c r="J403">
        <v>6.3189450000000003</v>
      </c>
      <c r="K403" s="71">
        <f t="shared" si="23"/>
        <v>-3.4574108624422892E-3</v>
      </c>
      <c r="L403">
        <v>6.3214050000000004</v>
      </c>
      <c r="M403" s="71">
        <f t="shared" si="21"/>
        <v>1.7836302663657572E-3</v>
      </c>
    </row>
    <row r="404" spans="1:14">
      <c r="A404" s="68">
        <v>43167</v>
      </c>
      <c r="B404" s="41">
        <f t="shared" si="20"/>
        <v>4</v>
      </c>
      <c r="C404">
        <v>6.3239000000000001</v>
      </c>
      <c r="D404" s="71">
        <f t="shared" si="15"/>
        <v>-8.693384882022527E-4</v>
      </c>
      <c r="H404">
        <v>6.3258349999999997</v>
      </c>
      <c r="I404" s="71">
        <f t="shared" si="22"/>
        <v>5.7004768676015955E-4</v>
      </c>
      <c r="J404">
        <v>6.3327799999999996</v>
      </c>
      <c r="K404" s="71">
        <f t="shared" si="23"/>
        <v>2.1870544158425894E-3</v>
      </c>
      <c r="L404">
        <v>6.3429200000000003</v>
      </c>
      <c r="M404" s="71">
        <f t="shared" si="21"/>
        <v>3.3977366655589688E-3</v>
      </c>
    </row>
    <row r="405" spans="1:14">
      <c r="A405" s="68">
        <v>43168</v>
      </c>
      <c r="B405" s="41">
        <f t="shared" si="20"/>
        <v>5</v>
      </c>
      <c r="C405">
        <v>6.3450999999999897</v>
      </c>
      <c r="D405" s="71">
        <f t="shared" si="15"/>
        <v>3.3467550379685032E-3</v>
      </c>
      <c r="H405">
        <v>6.343235</v>
      </c>
      <c r="I405" s="71">
        <f t="shared" si="22"/>
        <v>2.7468489700521368E-3</v>
      </c>
      <c r="J405">
        <v>6.3375750000000002</v>
      </c>
      <c r="K405" s="71">
        <f t="shared" si="23"/>
        <v>7.5688490636791517E-4</v>
      </c>
      <c r="L405">
        <v>6.3257599999999998</v>
      </c>
      <c r="M405" s="71">
        <f t="shared" si="21"/>
        <v>-2.7090447457288249E-3</v>
      </c>
      <c r="N405" t="s">
        <v>720</v>
      </c>
    </row>
    <row r="406" spans="1:14">
      <c r="A406" s="68">
        <v>43171</v>
      </c>
      <c r="B406" s="41">
        <f t="shared" si="20"/>
        <v>1</v>
      </c>
      <c r="C406">
        <v>6.3333000000000004</v>
      </c>
      <c r="D406" s="71">
        <f t="shared" si="15"/>
        <v>-1.8614341568616542E-3</v>
      </c>
      <c r="H406">
        <v>6.33005</v>
      </c>
      <c r="I406" s="71">
        <f t="shared" si="22"/>
        <v>-2.0807556615488462E-3</v>
      </c>
      <c r="J406">
        <v>6.3221749999999997</v>
      </c>
      <c r="K406" s="71">
        <f t="shared" si="23"/>
        <v>-2.4329086429205463E-3</v>
      </c>
      <c r="L406">
        <v>6.3224</v>
      </c>
      <c r="M406" s="71">
        <f t="shared" si="21"/>
        <v>-5.3130258931553234E-4</v>
      </c>
    </row>
    <row r="407" spans="1:14">
      <c r="A407" s="68">
        <v>43172</v>
      </c>
      <c r="B407" s="41">
        <f t="shared" si="20"/>
        <v>2</v>
      </c>
      <c r="C407">
        <v>6.3217999999999996</v>
      </c>
      <c r="D407" s="71">
        <f t="shared" si="15"/>
        <v>-1.8174495919421199E-3</v>
      </c>
      <c r="H407">
        <v>6.3272950000000003</v>
      </c>
      <c r="I407" s="71">
        <f t="shared" si="22"/>
        <v>-4.3532036829308602E-4</v>
      </c>
      <c r="J407">
        <v>6.3273999999999999</v>
      </c>
      <c r="K407" s="71">
        <f t="shared" si="23"/>
        <v>8.2611475834678486E-4</v>
      </c>
      <c r="L407">
        <v>6.3230599999999999</v>
      </c>
      <c r="M407" s="71">
        <f t="shared" si="21"/>
        <v>1.0438528936063524E-4</v>
      </c>
    </row>
    <row r="408" spans="1:14">
      <c r="A408" s="68">
        <v>43173</v>
      </c>
      <c r="B408" s="41">
        <f t="shared" si="20"/>
        <v>3</v>
      </c>
      <c r="C408">
        <v>6.3204999999999902</v>
      </c>
      <c r="D408" s="71">
        <f t="shared" si="15"/>
        <v>-2.0565878116984295E-4</v>
      </c>
      <c r="H408">
        <v>6.3122800000000003</v>
      </c>
      <c r="I408" s="71">
        <f t="shared" si="22"/>
        <v>-2.3758721417477674E-3</v>
      </c>
      <c r="J408">
        <v>6.3132999999999999</v>
      </c>
      <c r="K408" s="71">
        <f t="shared" si="23"/>
        <v>-2.2308900373907313E-3</v>
      </c>
      <c r="L408">
        <v>6.3033400000000004</v>
      </c>
      <c r="M408" s="71">
        <f t="shared" si="21"/>
        <v>-3.1236165548323785E-3</v>
      </c>
    </row>
    <row r="409" spans="1:14">
      <c r="A409" s="68">
        <v>43174</v>
      </c>
      <c r="B409" s="41">
        <f t="shared" si="20"/>
        <v>4</v>
      </c>
      <c r="C409">
        <v>6.3140999999999998</v>
      </c>
      <c r="D409" s="71">
        <f t="shared" si="15"/>
        <v>-1.0130911223748735E-3</v>
      </c>
      <c r="H409">
        <v>6.3098749999999999</v>
      </c>
      <c r="I409" s="71">
        <f t="shared" si="22"/>
        <v>-3.8107597777159967E-4</v>
      </c>
      <c r="J409">
        <v>6.3149150000000001</v>
      </c>
      <c r="K409" s="71">
        <f t="shared" si="23"/>
        <v>2.5577645119352025E-4</v>
      </c>
      <c r="L409">
        <v>6.328945</v>
      </c>
      <c r="M409" s="71">
        <f t="shared" si="21"/>
        <v>4.053903955829199E-3</v>
      </c>
      <c r="N409" t="s">
        <v>728</v>
      </c>
    </row>
    <row r="410" spans="1:14">
      <c r="A410" s="68">
        <v>43175</v>
      </c>
      <c r="B410" s="41">
        <f t="shared" si="20"/>
        <v>5</v>
      </c>
      <c r="C410">
        <v>6.3339999999999996</v>
      </c>
      <c r="D410" s="71">
        <f t="shared" si="15"/>
        <v>3.1467202853491397E-3</v>
      </c>
      <c r="H410">
        <v>6.3252800000000002</v>
      </c>
      <c r="I410" s="71">
        <f t="shared" si="22"/>
        <v>2.4384358772231839E-3</v>
      </c>
      <c r="J410">
        <v>6.3224650000000002</v>
      </c>
      <c r="K410" s="71">
        <f t="shared" si="23"/>
        <v>1.1948680657330635E-3</v>
      </c>
      <c r="L410">
        <v>6.3249649999999997</v>
      </c>
      <c r="M410" s="71">
        <f t="shared" si="21"/>
        <v>-6.2905459755037711E-4</v>
      </c>
      <c r="N410" t="s">
        <v>729</v>
      </c>
    </row>
    <row r="411" spans="1:14">
      <c r="A411" s="68">
        <v>43178</v>
      </c>
      <c r="B411" s="41">
        <f t="shared" si="20"/>
        <v>1</v>
      </c>
      <c r="C411">
        <v>6.3319999999999999</v>
      </c>
      <c r="D411" s="71">
        <f t="shared" si="15"/>
        <v>-3.1580609768230063E-4</v>
      </c>
      <c r="H411">
        <v>6.3323</v>
      </c>
      <c r="I411" s="71">
        <f t="shared" si="22"/>
        <v>1.1092168834423697E-3</v>
      </c>
      <c r="J411">
        <v>6.3312200000000001</v>
      </c>
      <c r="K411" s="71">
        <f t="shared" si="23"/>
        <v>1.3837868410750374E-3</v>
      </c>
      <c r="L411">
        <v>6.3187100000000003</v>
      </c>
      <c r="M411" s="71">
        <f t="shared" si="21"/>
        <v>-9.8942760080209771E-4</v>
      </c>
    </row>
    <row r="412" spans="1:14">
      <c r="A412" s="68">
        <v>43179</v>
      </c>
      <c r="B412" s="41">
        <f t="shared" si="20"/>
        <v>2</v>
      </c>
      <c r="C412">
        <v>6.3246000000000002</v>
      </c>
      <c r="D412" s="71">
        <f t="shared" si="15"/>
        <v>-1.1693505117042339E-3</v>
      </c>
      <c r="H412">
        <v>6.3250599999999997</v>
      </c>
      <c r="I412" s="71">
        <f t="shared" si="22"/>
        <v>-1.1439985572982688E-3</v>
      </c>
      <c r="J412">
        <v>6.3230649999999997</v>
      </c>
      <c r="K412" s="71">
        <f t="shared" si="23"/>
        <v>-1.2888916487897586E-3</v>
      </c>
      <c r="L412">
        <v>6.3324800000000003</v>
      </c>
      <c r="M412" s="71">
        <f t="shared" si="21"/>
        <v>2.1768711777684709E-3</v>
      </c>
    </row>
    <row r="413" spans="1:14">
      <c r="A413" s="68">
        <v>43180</v>
      </c>
      <c r="B413" s="41">
        <f t="shared" si="20"/>
        <v>3</v>
      </c>
      <c r="C413">
        <v>6.3395999999999999</v>
      </c>
      <c r="D413" s="71">
        <f t="shared" si="15"/>
        <v>2.3688834690718755E-3</v>
      </c>
      <c r="H413">
        <v>6.3313750000000004</v>
      </c>
      <c r="I413" s="71">
        <f t="shared" si="22"/>
        <v>9.9791142198490056E-4</v>
      </c>
      <c r="J413">
        <v>6.3272950000000003</v>
      </c>
      <c r="K413" s="71">
        <f t="shared" si="23"/>
        <v>6.6875569669973343E-4</v>
      </c>
      <c r="L413">
        <v>6.3049400000000002</v>
      </c>
      <c r="M413" s="71">
        <f t="shared" si="21"/>
        <v>-4.3584914637377365E-3</v>
      </c>
      <c r="N413" t="s">
        <v>741</v>
      </c>
    </row>
    <row r="414" spans="1:14">
      <c r="A414" s="68">
        <v>43181</v>
      </c>
      <c r="B414" s="41">
        <f t="shared" si="20"/>
        <v>4</v>
      </c>
      <c r="C414">
        <v>6.3167</v>
      </c>
      <c r="D414" s="71">
        <f t="shared" si="15"/>
        <v>-3.6187550848764561E-3</v>
      </c>
      <c r="H414">
        <v>6.3171400000000002</v>
      </c>
      <c r="I414" s="71">
        <f t="shared" si="22"/>
        <v>-2.2508580667329925E-3</v>
      </c>
      <c r="J414">
        <v>6.3221350000000003</v>
      </c>
      <c r="K414" s="71">
        <f t="shared" si="23"/>
        <v>-8.1584708341965592E-4</v>
      </c>
      <c r="L414">
        <v>6.338565</v>
      </c>
      <c r="M414" s="71">
        <f t="shared" si="21"/>
        <v>5.3189490215434804E-3</v>
      </c>
    </row>
    <row r="415" spans="1:14">
      <c r="A415" s="68">
        <v>43182</v>
      </c>
      <c r="B415" s="41">
        <f t="shared" si="20"/>
        <v>5</v>
      </c>
      <c r="C415">
        <v>6.3272000000000004</v>
      </c>
      <c r="D415" s="71">
        <f t="shared" si="15"/>
        <v>1.6608803318134955E-3</v>
      </c>
      <c r="H415">
        <v>6.3321800000000001</v>
      </c>
      <c r="I415" s="71">
        <f t="shared" si="22"/>
        <v>2.3779945621458256E-3</v>
      </c>
      <c r="J415">
        <v>6.3205</v>
      </c>
      <c r="K415" s="71">
        <f t="shared" si="23"/>
        <v>-2.586486138554111E-4</v>
      </c>
      <c r="L415">
        <v>6.3133150000000002</v>
      </c>
      <c r="M415" s="71">
        <f t="shared" si="21"/>
        <v>-3.9915069576763208E-3</v>
      </c>
    </row>
    <row r="416" spans="1:14">
      <c r="A416" s="68">
        <v>43185</v>
      </c>
      <c r="B416" s="41">
        <f t="shared" si="20"/>
        <v>1</v>
      </c>
      <c r="C416">
        <v>6.3192999999999904</v>
      </c>
      <c r="D416" s="71">
        <f t="shared" si="15"/>
        <v>-1.2493576922625548E-3</v>
      </c>
      <c r="H416">
        <v>6.3088800000000003</v>
      </c>
      <c r="I416" s="71">
        <f t="shared" si="22"/>
        <v>-3.6864038911951593E-3</v>
      </c>
      <c r="J416">
        <v>6.2707750000000004</v>
      </c>
      <c r="K416" s="71">
        <f t="shared" si="23"/>
        <v>-7.8983674813386841E-3</v>
      </c>
      <c r="L416">
        <v>6.2577749999999996</v>
      </c>
      <c r="M416" s="71">
        <f t="shared" si="21"/>
        <v>-8.8362045571076658E-3</v>
      </c>
    </row>
    <row r="417" spans="1:14">
      <c r="A417" s="68">
        <v>43186</v>
      </c>
      <c r="B417" s="41">
        <f t="shared" si="20"/>
        <v>2</v>
      </c>
      <c r="C417">
        <v>6.2816000000000001</v>
      </c>
      <c r="D417" s="71">
        <f t="shared" si="15"/>
        <v>-5.9837174308030438E-3</v>
      </c>
      <c r="H417">
        <v>6.2504350000000004</v>
      </c>
      <c r="I417" s="71">
        <f t="shared" si="22"/>
        <v>-9.3071034344583605E-3</v>
      </c>
      <c r="J417">
        <v>6.2666250000000003</v>
      </c>
      <c r="K417" s="71">
        <f t="shared" si="23"/>
        <v>-6.6201926261720914E-4</v>
      </c>
      <c r="L417">
        <v>6.2694000000000001</v>
      </c>
      <c r="M417" s="71">
        <f t="shared" si="21"/>
        <v>1.8559656645596207E-3</v>
      </c>
    </row>
    <row r="418" spans="1:14">
      <c r="A418" s="68">
        <v>43187</v>
      </c>
      <c r="B418" s="41">
        <f t="shared" si="20"/>
        <v>3</v>
      </c>
      <c r="C418">
        <v>6.2785000000000002</v>
      </c>
      <c r="D418" s="71">
        <f t="shared" si="15"/>
        <v>-4.9362665312328955E-4</v>
      </c>
      <c r="H418">
        <v>6.2698400000000003</v>
      </c>
      <c r="I418" s="71">
        <f t="shared" si="22"/>
        <v>3.0997746515806276E-3</v>
      </c>
      <c r="J418">
        <v>6.2797999999999998</v>
      </c>
      <c r="K418" s="71">
        <f t="shared" si="23"/>
        <v>2.1002006296992506E-3</v>
      </c>
      <c r="L418">
        <v>6.2847600000000003</v>
      </c>
      <c r="M418" s="71">
        <f t="shared" si="21"/>
        <v>2.4469988695998476E-3</v>
      </c>
    </row>
    <row r="419" spans="1:14">
      <c r="A419" s="68">
        <v>43188</v>
      </c>
      <c r="B419" s="41">
        <f t="shared" si="20"/>
        <v>4</v>
      </c>
      <c r="C419">
        <v>6.3045999999999998</v>
      </c>
      <c r="D419" s="71">
        <f t="shared" si="15"/>
        <v>4.1484272445643624E-3</v>
      </c>
      <c r="H419">
        <v>6.2809799999999996</v>
      </c>
      <c r="I419" s="71">
        <f t="shared" si="22"/>
        <v>1.7751832829142288E-3</v>
      </c>
      <c r="J419">
        <v>6.2827450000000002</v>
      </c>
      <c r="K419" s="71">
        <f t="shared" si="23"/>
        <v>4.6885405050468517E-4</v>
      </c>
      <c r="L419">
        <v>6.2714400000000001</v>
      </c>
      <c r="M419" s="71">
        <f t="shared" si="21"/>
        <v>-2.1216618079686451E-3</v>
      </c>
    </row>
    <row r="420" spans="1:14">
      <c r="A420" s="68">
        <v>43189</v>
      </c>
      <c r="B420" s="41">
        <f t="shared" si="20"/>
        <v>5</v>
      </c>
      <c r="C420">
        <v>6.2880999999999903</v>
      </c>
      <c r="D420" s="71">
        <f t="shared" si="15"/>
        <v>-2.6205673831103679E-3</v>
      </c>
      <c r="H420">
        <v>6.2638199999999999</v>
      </c>
      <c r="I420" s="71">
        <f t="shared" si="22"/>
        <v>-2.7357966173956224E-3</v>
      </c>
      <c r="J420">
        <v>6.2688649999999999</v>
      </c>
      <c r="K420" s="71">
        <f t="shared" si="23"/>
        <v>-2.211669364776893E-3</v>
      </c>
      <c r="L420">
        <v>6.2638049999999996</v>
      </c>
      <c r="M420" s="71">
        <f t="shared" si="21"/>
        <v>-1.2181654118685493E-3</v>
      </c>
    </row>
    <row r="421" spans="1:14">
      <c r="A421" s="68">
        <v>43192</v>
      </c>
      <c r="B421" s="41">
        <f t="shared" si="20"/>
        <v>1</v>
      </c>
      <c r="C421">
        <v>6.2763999999999998</v>
      </c>
      <c r="D421" s="71">
        <f t="shared" si="15"/>
        <v>-1.8623906055595812E-3</v>
      </c>
      <c r="H421">
        <v>6.2702600000000004</v>
      </c>
      <c r="I421" s="71">
        <f t="shared" si="22"/>
        <v>1.0275984462677127E-3</v>
      </c>
      <c r="J421">
        <v>6.26999</v>
      </c>
      <c r="K421" s="71">
        <f t="shared" si="23"/>
        <v>1.7944222227932397E-4</v>
      </c>
      <c r="L421">
        <v>6.2689750000000002</v>
      </c>
      <c r="M421" s="71">
        <f t="shared" si="21"/>
        <v>8.2503647127972295E-4</v>
      </c>
    </row>
    <row r="422" spans="1:14">
      <c r="A422" s="68">
        <v>43193</v>
      </c>
      <c r="B422" s="41">
        <f t="shared" si="20"/>
        <v>2</v>
      </c>
      <c r="C422">
        <v>6.2832999999999997</v>
      </c>
      <c r="D422" s="71">
        <f t="shared" si="15"/>
        <v>1.0987524692744636E-3</v>
      </c>
      <c r="H422">
        <v>6.2770000000000001</v>
      </c>
      <c r="I422" s="71">
        <f t="shared" si="22"/>
        <v>1.0743382456851276E-3</v>
      </c>
      <c r="J422">
        <v>6.2744799999999996</v>
      </c>
      <c r="K422" s="71">
        <f t="shared" si="23"/>
        <v>7.1585331093948804E-4</v>
      </c>
      <c r="L422">
        <v>6.27386</v>
      </c>
      <c r="M422" s="71">
        <f t="shared" si="21"/>
        <v>7.7893079945502155E-4</v>
      </c>
    </row>
    <row r="423" spans="1:14">
      <c r="A423" s="68">
        <v>43194</v>
      </c>
      <c r="B423" s="41">
        <f t="shared" si="20"/>
        <v>3</v>
      </c>
      <c r="C423">
        <v>6.2926000000000002</v>
      </c>
      <c r="D423" s="71">
        <f t="shared" si="15"/>
        <v>1.4790196638511137E-3</v>
      </c>
      <c r="H423">
        <v>6.2907000000000002</v>
      </c>
      <c r="I423" s="71">
        <f t="shared" si="22"/>
        <v>2.1801929432778838E-3</v>
      </c>
      <c r="J423">
        <v>6.2995150000000004</v>
      </c>
      <c r="K423" s="71">
        <f t="shared" si="23"/>
        <v>3.9820332489078486E-3</v>
      </c>
      <c r="L423">
        <v>6.2842750000000001</v>
      </c>
      <c r="M423" s="71">
        <f t="shared" si="21"/>
        <v>1.6586861644419914E-3</v>
      </c>
    </row>
    <row r="424" spans="1:14">
      <c r="A424" s="68">
        <v>43195</v>
      </c>
      <c r="B424" s="41">
        <f t="shared" si="20"/>
        <v>4</v>
      </c>
      <c r="C424">
        <v>6.2926000000000002</v>
      </c>
      <c r="D424" s="71">
        <f t="shared" si="15"/>
        <v>0</v>
      </c>
      <c r="H424">
        <v>6.2841300000000002</v>
      </c>
      <c r="I424" s="71">
        <f t="shared" si="22"/>
        <v>-1.0449446390639002E-3</v>
      </c>
      <c r="J424">
        <v>6.3006149999999996</v>
      </c>
      <c r="K424" s="71">
        <f t="shared" si="23"/>
        <v>1.7460137360387541E-4</v>
      </c>
      <c r="L424">
        <v>6.29399</v>
      </c>
      <c r="M424" s="71">
        <f t="shared" si="21"/>
        <v>1.5447284552863637E-3</v>
      </c>
    </row>
    <row r="425" spans="1:14">
      <c r="A425" s="68">
        <v>43196</v>
      </c>
      <c r="B425" s="41">
        <f t="shared" si="20"/>
        <v>5</v>
      </c>
      <c r="C425">
        <v>6.2926000000000002</v>
      </c>
      <c r="D425" s="71">
        <f t="shared" si="15"/>
        <v>0</v>
      </c>
      <c r="H425">
        <v>6.3090250000000001</v>
      </c>
      <c r="I425" s="71">
        <f t="shared" si="22"/>
        <v>3.9537403343336917E-3</v>
      </c>
      <c r="J425">
        <v>6.3159450000000001</v>
      </c>
      <c r="K425" s="71">
        <f t="shared" si="23"/>
        <v>2.4301406317384236E-3</v>
      </c>
      <c r="L425">
        <v>6.3137850000000002</v>
      </c>
      <c r="M425" s="71">
        <f t="shared" si="21"/>
        <v>3.1401284152928421E-3</v>
      </c>
    </row>
    <row r="426" spans="1:14">
      <c r="A426" s="68">
        <v>43199</v>
      </c>
      <c r="B426" s="41">
        <f t="shared" si="20"/>
        <v>1</v>
      </c>
      <c r="C426">
        <v>6.3113999999999999</v>
      </c>
      <c r="D426" s="71">
        <f t="shared" si="15"/>
        <v>2.9831821552448231E-3</v>
      </c>
      <c r="H426">
        <v>6.2968299999999999</v>
      </c>
      <c r="I426" s="71">
        <f t="shared" si="22"/>
        <v>-1.9348158144519957E-3</v>
      </c>
      <c r="J426">
        <v>6.3123899999999997</v>
      </c>
      <c r="K426" s="71">
        <f t="shared" si="23"/>
        <v>-5.6301960534133326E-4</v>
      </c>
      <c r="L426">
        <v>6.3068749999999998</v>
      </c>
      <c r="M426" s="71">
        <f t="shared" si="21"/>
        <v>-1.0950300048454648E-3</v>
      </c>
    </row>
    <row r="427" spans="1:14">
      <c r="A427" s="68">
        <v>43200</v>
      </c>
      <c r="B427" s="41">
        <f t="shared" si="20"/>
        <v>2</v>
      </c>
      <c r="C427">
        <v>6.3071000000000002</v>
      </c>
      <c r="D427" s="71">
        <f t="shared" si="15"/>
        <v>-6.815390365643853E-4</v>
      </c>
      <c r="H427">
        <v>6.2947350000000002</v>
      </c>
      <c r="I427" s="71">
        <f t="shared" si="22"/>
        <v>-3.3276245158274728E-4</v>
      </c>
      <c r="J427">
        <v>6.2916949999999998</v>
      </c>
      <c r="K427" s="71">
        <f t="shared" si="23"/>
        <v>-3.2838589389767845E-3</v>
      </c>
      <c r="L427">
        <v>6.2773149999999998</v>
      </c>
      <c r="M427" s="71">
        <f t="shared" si="21"/>
        <v>-4.697966951857464E-3</v>
      </c>
      <c r="N427" t="s">
        <v>757</v>
      </c>
    </row>
    <row r="428" spans="1:14">
      <c r="A428" s="68">
        <v>43201</v>
      </c>
      <c r="B428" s="41">
        <f t="shared" si="20"/>
        <v>3</v>
      </c>
      <c r="C428">
        <v>6.2911000000000001</v>
      </c>
      <c r="D428" s="71">
        <f t="shared" si="15"/>
        <v>-2.5400467689747691E-3</v>
      </c>
      <c r="H428">
        <v>6.27522</v>
      </c>
      <c r="I428" s="71">
        <f t="shared" si="22"/>
        <v>-3.105025543682886E-3</v>
      </c>
      <c r="J428">
        <v>6.2805799999999996</v>
      </c>
      <c r="K428" s="71">
        <f t="shared" si="23"/>
        <v>-1.7681768647080597E-3</v>
      </c>
      <c r="L428">
        <v>6.2726050000000004</v>
      </c>
      <c r="M428" s="71">
        <f t="shared" si="21"/>
        <v>-7.5060242951918189E-4</v>
      </c>
    </row>
    <row r="429" spans="1:14">
      <c r="A429" s="68">
        <v>43202</v>
      </c>
      <c r="B429" s="41">
        <f t="shared" si="20"/>
        <v>4</v>
      </c>
      <c r="C429">
        <v>6.2834000000000003</v>
      </c>
      <c r="D429" s="71">
        <f t="shared" si="15"/>
        <v>-1.2247009364078809E-3</v>
      </c>
      <c r="H429">
        <v>6.2753750000000004</v>
      </c>
      <c r="I429" s="71">
        <f t="shared" si="22"/>
        <v>2.4700024183410656E-5</v>
      </c>
      <c r="J429">
        <v>6.2840949999999998</v>
      </c>
      <c r="K429" s="71">
        <f t="shared" si="23"/>
        <v>5.5950513510249274E-4</v>
      </c>
      <c r="L429">
        <v>6.2763099999999996</v>
      </c>
      <c r="M429" s="71">
        <f t="shared" si="21"/>
        <v>5.9048931443917525E-4</v>
      </c>
    </row>
    <row r="430" spans="1:14">
      <c r="A430" s="68">
        <v>43203</v>
      </c>
      <c r="B430" s="41">
        <f t="shared" si="20"/>
        <v>5</v>
      </c>
      <c r="C430">
        <v>6.2897999999999996</v>
      </c>
      <c r="D430" s="71">
        <f t="shared" si="15"/>
        <v>1.0180384552457326E-3</v>
      </c>
      <c r="H430">
        <v>6.2866999999999997</v>
      </c>
      <c r="I430" s="71">
        <f t="shared" si="22"/>
        <v>1.8030465616722133E-3</v>
      </c>
      <c r="J430">
        <v>6.277895</v>
      </c>
      <c r="K430" s="71">
        <f t="shared" si="23"/>
        <v>-9.8710483027403088E-4</v>
      </c>
      <c r="L430">
        <v>6.2725900000000001</v>
      </c>
      <c r="M430" s="71">
        <f t="shared" si="21"/>
        <v>-5.9288066826045094E-4</v>
      </c>
      <c r="N430" t="s">
        <v>760</v>
      </c>
    </row>
    <row r="431" spans="1:14">
      <c r="A431" s="68">
        <v>43206</v>
      </c>
      <c r="B431" s="41">
        <f t="shared" si="20"/>
        <v>1</v>
      </c>
      <c r="C431">
        <v>6.2884000000000002</v>
      </c>
      <c r="D431" s="71">
        <f t="shared" si="15"/>
        <v>-2.2260736922306802E-4</v>
      </c>
      <c r="H431">
        <v>6.2824150000000003</v>
      </c>
      <c r="I431" s="71">
        <f t="shared" si="22"/>
        <v>-6.8183005183813363E-4</v>
      </c>
      <c r="J431">
        <v>6.27691</v>
      </c>
      <c r="K431" s="71">
        <f t="shared" si="23"/>
        <v>-1.5691203519628541E-4</v>
      </c>
      <c r="L431">
        <v>6.268065</v>
      </c>
      <c r="M431" s="71">
        <f t="shared" si="21"/>
        <v>-7.2165292743943594E-4</v>
      </c>
    </row>
    <row r="432" spans="1:14">
      <c r="A432" s="68">
        <v>43207</v>
      </c>
      <c r="B432" s="41">
        <f t="shared" si="20"/>
        <v>2</v>
      </c>
      <c r="C432">
        <v>6.2770999999999999</v>
      </c>
      <c r="D432" s="71">
        <f t="shared" si="15"/>
        <v>-1.7985759494129464E-3</v>
      </c>
      <c r="H432">
        <v>6.2741100000000003</v>
      </c>
      <c r="I432" s="71">
        <f t="shared" si="22"/>
        <v>-1.3228184089214324E-3</v>
      </c>
      <c r="J432">
        <v>6.2747200000000003</v>
      </c>
      <c r="K432" s="71">
        <f t="shared" si="23"/>
        <v>-3.489586646871203E-4</v>
      </c>
      <c r="L432">
        <v>6.281345</v>
      </c>
      <c r="M432" s="71">
        <f t="shared" si="21"/>
        <v>2.1164349490674331E-3</v>
      </c>
    </row>
    <row r="433" spans="1:14">
      <c r="A433" s="68">
        <v>43208</v>
      </c>
      <c r="B433" s="41">
        <f t="shared" si="20"/>
        <v>3</v>
      </c>
      <c r="C433">
        <v>6.2816999999999998</v>
      </c>
      <c r="D433" s="71">
        <f t="shared" si="15"/>
        <v>7.3255409843469535E-4</v>
      </c>
      <c r="H433">
        <v>6.2846450000000003</v>
      </c>
      <c r="I433" s="71">
        <f t="shared" si="22"/>
        <v>1.6777144662977219E-3</v>
      </c>
      <c r="J433">
        <v>6.2821199999999999</v>
      </c>
      <c r="K433" s="71">
        <f t="shared" si="23"/>
        <v>1.1786406224286951E-3</v>
      </c>
      <c r="L433">
        <v>6.2712500000000002</v>
      </c>
      <c r="M433" s="71">
        <f t="shared" si="21"/>
        <v>-1.6084327067607096E-3</v>
      </c>
    </row>
    <row r="434" spans="1:14">
      <c r="A434" s="68">
        <v>43209</v>
      </c>
      <c r="B434" s="41">
        <f t="shared" si="20"/>
        <v>4</v>
      </c>
      <c r="C434">
        <v>6.2831999999999999</v>
      </c>
      <c r="D434" s="71">
        <f t="shared" si="15"/>
        <v>2.3876035736467572E-4</v>
      </c>
      <c r="H434">
        <v>6.2602500000000001</v>
      </c>
      <c r="I434" s="71">
        <f t="shared" si="22"/>
        <v>-3.8892363387997273E-3</v>
      </c>
      <c r="J434">
        <v>6.2701200000000004</v>
      </c>
      <c r="K434" s="71">
        <f t="shared" si="23"/>
        <v>-1.9120099130962148E-3</v>
      </c>
      <c r="L434">
        <v>6.2795199999999998</v>
      </c>
      <c r="M434" s="71">
        <f t="shared" si="21"/>
        <v>1.3178476216026004E-3</v>
      </c>
    </row>
    <row r="435" spans="1:14">
      <c r="A435" s="68">
        <v>43210</v>
      </c>
      <c r="B435" s="41">
        <f t="shared" si="20"/>
        <v>5</v>
      </c>
      <c r="C435">
        <v>6.2831999999999999</v>
      </c>
      <c r="D435" s="71">
        <f t="shared" si="15"/>
        <v>0</v>
      </c>
      <c r="H435">
        <v>6.2759749999999999</v>
      </c>
      <c r="I435" s="71">
        <f t="shared" si="22"/>
        <v>2.508731017097999E-3</v>
      </c>
      <c r="J435">
        <v>6.2838000000000003</v>
      </c>
      <c r="K435" s="71">
        <f t="shared" si="23"/>
        <v>2.1793998073514538E-3</v>
      </c>
      <c r="L435">
        <v>6.2803599999999999</v>
      </c>
      <c r="M435" s="71">
        <f t="shared" si="21"/>
        <v>1.337592399373262E-4</v>
      </c>
    </row>
    <row r="436" spans="1:14">
      <c r="A436" s="68">
        <v>43213</v>
      </c>
      <c r="B436" s="41">
        <f t="shared" si="20"/>
        <v>1</v>
      </c>
      <c r="C436">
        <v>6.3033999999999999</v>
      </c>
      <c r="D436" s="71">
        <f t="shared" si="15"/>
        <v>3.2097655193139758E-3</v>
      </c>
      <c r="H436">
        <v>6.2898100000000001</v>
      </c>
      <c r="I436" s="71">
        <f t="shared" si="22"/>
        <v>2.2020121449361127E-3</v>
      </c>
      <c r="J436">
        <v>6.3011749999999997</v>
      </c>
      <c r="K436" s="71">
        <f t="shared" si="23"/>
        <v>2.761230918533981E-3</v>
      </c>
      <c r="L436">
        <v>6.3092050000000004</v>
      </c>
      <c r="M436" s="71">
        <f t="shared" si="21"/>
        <v>4.5823744465038497E-3</v>
      </c>
      <c r="N436" t="s">
        <v>765</v>
      </c>
    </row>
    <row r="437" spans="1:14">
      <c r="A437" s="68">
        <v>43214</v>
      </c>
      <c r="B437" s="41">
        <f t="shared" si="20"/>
        <v>2</v>
      </c>
      <c r="C437">
        <v>6.3228999999999997</v>
      </c>
      <c r="D437" s="71">
        <f t="shared" si="15"/>
        <v>3.0887933129331987E-3</v>
      </c>
      <c r="H437">
        <v>6.3075099999999997</v>
      </c>
      <c r="I437" s="71">
        <f t="shared" si="22"/>
        <v>2.8101233671556322E-3</v>
      </c>
      <c r="J437">
        <v>6.305625</v>
      </c>
      <c r="K437" s="71">
        <f t="shared" si="23"/>
        <v>7.0596823695473769E-4</v>
      </c>
      <c r="L437">
        <v>6.2953049999999999</v>
      </c>
      <c r="M437" s="71">
        <f t="shared" si="21"/>
        <v>-2.2055606500704576E-3</v>
      </c>
    </row>
    <row r="438" spans="1:14">
      <c r="A438" s="68">
        <v>43215</v>
      </c>
      <c r="B438" s="41">
        <f t="shared" si="20"/>
        <v>3</v>
      </c>
      <c r="C438">
        <v>6.3065999999999898</v>
      </c>
      <c r="D438" s="71">
        <f t="shared" si="15"/>
        <v>-2.5812595986301101E-3</v>
      </c>
      <c r="H438">
        <v>6.307995</v>
      </c>
      <c r="I438" s="71">
        <f t="shared" si="22"/>
        <v>7.6889510208243413E-5</v>
      </c>
      <c r="J438">
        <v>6.3182799999999997</v>
      </c>
      <c r="K438" s="71">
        <f t="shared" si="23"/>
        <v>2.0049270394765987E-3</v>
      </c>
      <c r="L438">
        <v>6.31759</v>
      </c>
      <c r="M438" s="71">
        <f t="shared" si="21"/>
        <v>3.5336888461078102E-3</v>
      </c>
    </row>
    <row r="439" spans="1:14">
      <c r="A439" s="68">
        <v>43216</v>
      </c>
      <c r="B439" s="41">
        <f t="shared" si="20"/>
        <v>4</v>
      </c>
      <c r="C439">
        <v>6.3282999999999996</v>
      </c>
      <c r="D439" s="71">
        <f t="shared" si="15"/>
        <v>3.434933610256092E-3</v>
      </c>
      <c r="H439">
        <v>6.3215399999999997</v>
      </c>
      <c r="I439" s="71">
        <f t="shared" si="22"/>
        <v>2.1449729056969144E-3</v>
      </c>
      <c r="J439">
        <v>6.3261849999999997</v>
      </c>
      <c r="K439" s="71">
        <f t="shared" si="23"/>
        <v>1.2503496241039519E-3</v>
      </c>
      <c r="L439">
        <v>6.3272950000000003</v>
      </c>
      <c r="M439" s="71">
        <f t="shared" si="21"/>
        <v>1.5350083303435327E-3</v>
      </c>
    </row>
    <row r="440" spans="1:14">
      <c r="A440" s="68">
        <v>43217</v>
      </c>
      <c r="B440" s="41">
        <f t="shared" si="20"/>
        <v>5</v>
      </c>
      <c r="C440">
        <v>6.3392999999999997</v>
      </c>
      <c r="D440" s="71">
        <f t="shared" si="15"/>
        <v>1.7367145733729807E-3</v>
      </c>
      <c r="H440">
        <v>6.3363399999999999</v>
      </c>
      <c r="I440" s="71">
        <f t="shared" si="22"/>
        <v>2.3384653266398355E-3</v>
      </c>
      <c r="J440">
        <v>6.3370749999999996</v>
      </c>
      <c r="K440" s="71">
        <f t="shared" si="23"/>
        <v>1.719936680531004E-3</v>
      </c>
      <c r="L440">
        <v>6.3179100000000004</v>
      </c>
      <c r="M440" s="71">
        <f t="shared" si="21"/>
        <v>-1.4843573865630582E-3</v>
      </c>
    </row>
    <row r="441" spans="1:14">
      <c r="A441" s="68">
        <v>43220</v>
      </c>
      <c r="B441" s="41">
        <f t="shared" si="20"/>
        <v>1</v>
      </c>
      <c r="C441" s="70">
        <v>6.3392999999999997</v>
      </c>
      <c r="D441" s="71">
        <f t="shared" ref="D441:D549" si="24">LN(C441/C440)</f>
        <v>0</v>
      </c>
      <c r="E441" s="70"/>
      <c r="F441" s="70"/>
      <c r="G441" s="70"/>
      <c r="H441" s="70">
        <v>6.3363399999999999</v>
      </c>
      <c r="I441" s="71">
        <f t="shared" ref="I441:I549" si="25">LN(H441/H440)</f>
        <v>0</v>
      </c>
      <c r="J441" s="70">
        <v>6.3370749999999996</v>
      </c>
      <c r="K441" s="71">
        <f t="shared" ref="K441:K549" si="26">LN(J441/J440)</f>
        <v>0</v>
      </c>
      <c r="L441" s="70">
        <v>6.3179100000000004</v>
      </c>
      <c r="M441" s="71">
        <f t="shared" si="21"/>
        <v>0</v>
      </c>
    </row>
    <row r="442" spans="1:14">
      <c r="A442" s="68">
        <v>43221</v>
      </c>
      <c r="B442" s="41">
        <f t="shared" si="20"/>
        <v>2</v>
      </c>
      <c r="C442">
        <v>6.3392999999999997</v>
      </c>
      <c r="D442" s="71">
        <f t="shared" si="24"/>
        <v>0</v>
      </c>
      <c r="H442">
        <v>6.3168199999999999</v>
      </c>
      <c r="I442" s="71">
        <f t="shared" si="25"/>
        <v>-3.0853977165137959E-3</v>
      </c>
      <c r="J442">
        <v>6.3290249999999997</v>
      </c>
      <c r="K442" s="71">
        <f t="shared" si="26"/>
        <v>-1.2711096681502429E-3</v>
      </c>
      <c r="L442">
        <v>6.3396100000000004</v>
      </c>
      <c r="M442" s="71">
        <f t="shared" ref="M442:M550" si="27">LN(L442/L441)</f>
        <v>3.4287950972879296E-3</v>
      </c>
    </row>
    <row r="443" spans="1:14">
      <c r="A443" s="68">
        <v>43222</v>
      </c>
      <c r="B443" s="41">
        <f t="shared" si="20"/>
        <v>3</v>
      </c>
      <c r="C443">
        <v>6.367</v>
      </c>
      <c r="D443" s="71">
        <f t="shared" si="24"/>
        <v>4.3600487760342187E-3</v>
      </c>
      <c r="H443">
        <v>6.36104</v>
      </c>
      <c r="I443" s="71">
        <f t="shared" si="25"/>
        <v>6.9759690243029861E-3</v>
      </c>
      <c r="J443">
        <v>6.3561300000000003</v>
      </c>
      <c r="K443" s="71">
        <f t="shared" si="26"/>
        <v>4.2735057240062E-3</v>
      </c>
      <c r="L443">
        <v>6.3740750000000004</v>
      </c>
      <c r="M443" s="71">
        <f t="shared" si="27"/>
        <v>5.4217301160600709E-3</v>
      </c>
    </row>
    <row r="444" spans="1:14">
      <c r="A444" s="68">
        <v>43223</v>
      </c>
      <c r="B444" s="41">
        <f t="shared" si="20"/>
        <v>4</v>
      </c>
      <c r="C444">
        <v>6.3731999999999998</v>
      </c>
      <c r="D444" s="71">
        <f t="shared" si="24"/>
        <v>9.7329719932832178E-4</v>
      </c>
      <c r="H444">
        <v>6.3614699999999997</v>
      </c>
      <c r="I444" s="71">
        <f t="shared" si="25"/>
        <v>6.7596724257089612E-5</v>
      </c>
      <c r="J444">
        <v>6.3525749999999999</v>
      </c>
      <c r="K444" s="71">
        <f t="shared" si="26"/>
        <v>-5.5945906254413578E-4</v>
      </c>
      <c r="L444">
        <v>6.3454199999999998</v>
      </c>
      <c r="M444" s="71">
        <f t="shared" si="27"/>
        <v>-4.5056896484729674E-3</v>
      </c>
    </row>
    <row r="445" spans="1:14">
      <c r="A445" s="68">
        <v>43224</v>
      </c>
      <c r="B445" s="41">
        <f t="shared" si="20"/>
        <v>5</v>
      </c>
      <c r="C445">
        <v>6.3521000000000001</v>
      </c>
      <c r="D445" s="71">
        <f t="shared" si="24"/>
        <v>-3.3162313402550817E-3</v>
      </c>
      <c r="H445">
        <v>6.3474250000000003</v>
      </c>
      <c r="I445" s="71">
        <f t="shared" si="25"/>
        <v>-2.210263869171337E-3</v>
      </c>
      <c r="J445">
        <v>6.3619000000000003</v>
      </c>
      <c r="K445" s="71">
        <f t="shared" si="26"/>
        <v>1.4668323579181811E-3</v>
      </c>
      <c r="L445">
        <v>6.3569599999999999</v>
      </c>
      <c r="M445" s="71">
        <f t="shared" si="27"/>
        <v>1.8169828291819323E-3</v>
      </c>
    </row>
    <row r="446" spans="1:14">
      <c r="A446" s="68">
        <v>43227</v>
      </c>
      <c r="B446" s="41">
        <f t="shared" si="20"/>
        <v>1</v>
      </c>
      <c r="C446">
        <v>6.3583999999999996</v>
      </c>
      <c r="D446" s="71">
        <f t="shared" si="24"/>
        <v>9.9130648139905968E-4</v>
      </c>
      <c r="H446">
        <v>6.3610249999999997</v>
      </c>
      <c r="I446" s="71">
        <f t="shared" si="25"/>
        <v>2.1403090371699342E-3</v>
      </c>
      <c r="J446">
        <v>6.3653000000000004</v>
      </c>
      <c r="K446" s="71">
        <f t="shared" si="26"/>
        <v>5.3428878007450418E-4</v>
      </c>
      <c r="L446">
        <v>6.3579999999999997</v>
      </c>
      <c r="M446" s="71">
        <f t="shared" si="27"/>
        <v>1.6358683036663091E-4</v>
      </c>
    </row>
    <row r="447" spans="1:14">
      <c r="A447" s="68">
        <v>43228</v>
      </c>
      <c r="B447" s="41">
        <f t="shared" si="20"/>
        <v>2</v>
      </c>
      <c r="C447">
        <v>6.3673999999999999</v>
      </c>
      <c r="D447" s="71">
        <f t="shared" si="24"/>
        <v>1.41444962210639E-3</v>
      </c>
      <c r="H447">
        <v>6.3606550000000004</v>
      </c>
      <c r="I447" s="71">
        <f t="shared" si="25"/>
        <v>-5.8168418023970015E-5</v>
      </c>
      <c r="J447">
        <v>6.3664149999999999</v>
      </c>
      <c r="K447" s="71">
        <f t="shared" si="26"/>
        <v>1.7515315145691875E-4</v>
      </c>
      <c r="L447">
        <v>6.3675699999999997</v>
      </c>
      <c r="M447" s="71">
        <f t="shared" si="27"/>
        <v>1.5040586479188854E-3</v>
      </c>
    </row>
    <row r="448" spans="1:14">
      <c r="A448" s="68">
        <v>43229</v>
      </c>
      <c r="B448" s="41">
        <f t="shared" si="20"/>
        <v>3</v>
      </c>
      <c r="C448">
        <v>6.3733000000000004</v>
      </c>
      <c r="D448" s="71">
        <f t="shared" si="24"/>
        <v>9.2616581847847646E-4</v>
      </c>
      <c r="H448">
        <v>6.3720850000000002</v>
      </c>
      <c r="I448" s="71">
        <f t="shared" si="25"/>
        <v>1.7953720990534694E-3</v>
      </c>
      <c r="J448">
        <v>6.3720650000000001</v>
      </c>
      <c r="K448" s="71">
        <f t="shared" si="26"/>
        <v>8.870760672388912E-4</v>
      </c>
      <c r="L448">
        <v>6.3642300000000001</v>
      </c>
      <c r="M448" s="71">
        <f t="shared" si="27"/>
        <v>-5.2467052209721993E-4</v>
      </c>
    </row>
    <row r="449" spans="1:14">
      <c r="A449" s="68">
        <v>43230</v>
      </c>
      <c r="B449" s="41">
        <f t="shared" si="20"/>
        <v>4</v>
      </c>
      <c r="C449">
        <v>6.3767999999999896</v>
      </c>
      <c r="D449" s="71">
        <f t="shared" si="24"/>
        <v>5.490153156292799E-4</v>
      </c>
      <c r="H449">
        <v>6.3620450000000002</v>
      </c>
      <c r="I449" s="71">
        <f t="shared" si="25"/>
        <v>-1.5768650202839969E-3</v>
      </c>
      <c r="J449">
        <v>6.3516250000000003</v>
      </c>
      <c r="K449" s="71">
        <f t="shared" si="26"/>
        <v>-3.212907196437435E-3</v>
      </c>
      <c r="L449">
        <v>6.32761</v>
      </c>
      <c r="M449" s="71">
        <f t="shared" si="27"/>
        <v>-5.7706528953675156E-3</v>
      </c>
    </row>
    <row r="450" spans="1:14">
      <c r="A450" s="68">
        <v>43231</v>
      </c>
      <c r="B450" s="41">
        <f t="shared" si="20"/>
        <v>5</v>
      </c>
      <c r="C450">
        <v>6.3524000000000003</v>
      </c>
      <c r="D450" s="71">
        <f t="shared" si="24"/>
        <v>-3.8337098772202338E-3</v>
      </c>
      <c r="H450">
        <v>6.3388299999999997</v>
      </c>
      <c r="I450" s="71">
        <f t="shared" si="25"/>
        <v>-3.6556577170381893E-3</v>
      </c>
      <c r="J450">
        <v>6.3248300000000004</v>
      </c>
      <c r="K450" s="71">
        <f t="shared" si="26"/>
        <v>-4.2275288961584386E-3</v>
      </c>
      <c r="L450">
        <v>6.3334099999999998</v>
      </c>
      <c r="M450" s="71">
        <f t="shared" si="27"/>
        <v>9.1619796915559085E-4</v>
      </c>
    </row>
    <row r="451" spans="1:14">
      <c r="A451" s="68">
        <v>43234</v>
      </c>
      <c r="B451" s="41">
        <f t="shared" si="20"/>
        <v>1</v>
      </c>
      <c r="C451">
        <v>6.3345000000000002</v>
      </c>
      <c r="D451" s="71">
        <f t="shared" si="24"/>
        <v>-2.8218101943835354E-3</v>
      </c>
      <c r="H451">
        <v>6.3304999999999998</v>
      </c>
      <c r="I451" s="71">
        <f t="shared" si="25"/>
        <v>-1.3149868541345773E-3</v>
      </c>
      <c r="J451">
        <v>6.3302050000000003</v>
      </c>
      <c r="K451" s="71">
        <f t="shared" si="26"/>
        <v>8.4946431569909433E-4</v>
      </c>
      <c r="L451">
        <v>6.3369749999999998</v>
      </c>
      <c r="M451" s="71">
        <f t="shared" si="27"/>
        <v>5.6272956095259155E-4</v>
      </c>
    </row>
    <row r="452" spans="1:14">
      <c r="A452" s="68">
        <v>43235</v>
      </c>
      <c r="B452" s="41">
        <f t="shared" si="20"/>
        <v>2</v>
      </c>
      <c r="C452">
        <v>6.3486000000000002</v>
      </c>
      <c r="D452" s="71">
        <f t="shared" si="24"/>
        <v>2.2234320960629896E-3</v>
      </c>
      <c r="H452">
        <v>6.3434850000000003</v>
      </c>
      <c r="I452" s="71">
        <f t="shared" si="25"/>
        <v>2.0490799923425255E-3</v>
      </c>
      <c r="J452">
        <v>6.3496350000000001</v>
      </c>
      <c r="K452" s="71">
        <f t="shared" si="26"/>
        <v>3.0647098398612835E-3</v>
      </c>
      <c r="L452">
        <v>6.3649199999999997</v>
      </c>
      <c r="M452" s="71">
        <f t="shared" si="27"/>
        <v>4.4001379459384033E-3</v>
      </c>
    </row>
    <row r="453" spans="1:14">
      <c r="A453" s="68">
        <v>43236</v>
      </c>
      <c r="B453" s="41">
        <f t="shared" si="20"/>
        <v>3</v>
      </c>
      <c r="C453">
        <v>6.3745000000000003</v>
      </c>
      <c r="D453" s="71">
        <f t="shared" si="24"/>
        <v>4.0713404400060486E-3</v>
      </c>
      <c r="H453">
        <v>6.3568300000000004</v>
      </c>
      <c r="I453" s="71">
        <f t="shared" si="25"/>
        <v>2.1015234521988102E-3</v>
      </c>
      <c r="J453">
        <v>6.3592899999999997</v>
      </c>
      <c r="K453" s="71">
        <f t="shared" si="26"/>
        <v>1.5194049626469322E-3</v>
      </c>
      <c r="L453">
        <v>6.3477449999999997</v>
      </c>
      <c r="M453" s="71">
        <f t="shared" si="27"/>
        <v>-2.7020314701154996E-3</v>
      </c>
    </row>
    <row r="454" spans="1:14">
      <c r="A454" s="68">
        <v>43237</v>
      </c>
      <c r="B454" s="41">
        <f t="shared" si="20"/>
        <v>4</v>
      </c>
      <c r="C454">
        <v>6.3678999999999997</v>
      </c>
      <c r="D454" s="71">
        <f t="shared" si="24"/>
        <v>-1.0359116948475853E-3</v>
      </c>
      <c r="H454">
        <v>6.3508199999999997</v>
      </c>
      <c r="I454" s="71">
        <f t="shared" si="25"/>
        <v>-9.4588699690299034E-4</v>
      </c>
      <c r="J454">
        <v>6.35466</v>
      </c>
      <c r="K454" s="71">
        <f t="shared" si="26"/>
        <v>-7.2833387022489904E-4</v>
      </c>
      <c r="L454">
        <v>6.3581250000000002</v>
      </c>
      <c r="M454" s="71">
        <f t="shared" si="27"/>
        <v>1.6338908408797084E-3</v>
      </c>
    </row>
    <row r="455" spans="1:14">
      <c r="A455" s="68">
        <v>43238</v>
      </c>
      <c r="B455" s="41">
        <f t="shared" si="20"/>
        <v>5</v>
      </c>
      <c r="C455">
        <v>6.3762999999999996</v>
      </c>
      <c r="D455" s="71">
        <f t="shared" si="24"/>
        <v>1.3182469227480294E-3</v>
      </c>
      <c r="H455">
        <v>6.3577349999999999</v>
      </c>
      <c r="I455" s="71">
        <f t="shared" si="25"/>
        <v>1.0882434206622765E-3</v>
      </c>
      <c r="J455">
        <v>6.3604050000000001</v>
      </c>
      <c r="K455" s="71">
        <f t="shared" si="26"/>
        <v>9.0365253987165868E-4</v>
      </c>
      <c r="L455">
        <v>6.3646050000000001</v>
      </c>
      <c r="M455" s="71">
        <f t="shared" si="27"/>
        <v>1.0186493874080747E-3</v>
      </c>
      <c r="N455" t="s">
        <v>783</v>
      </c>
    </row>
    <row r="456" spans="1:14">
      <c r="A456" s="68">
        <v>43241</v>
      </c>
      <c r="B456" s="41">
        <f t="shared" si="20"/>
        <v>1</v>
      </c>
      <c r="C456">
        <v>6.3852000000000002</v>
      </c>
      <c r="D456" s="71">
        <f t="shared" si="24"/>
        <v>1.3948205842466133E-3</v>
      </c>
      <c r="H456">
        <v>6.3718899999999996</v>
      </c>
      <c r="I456" s="71">
        <f t="shared" si="25"/>
        <v>2.2239470265852327E-3</v>
      </c>
      <c r="J456">
        <v>6.3773799999999996</v>
      </c>
      <c r="K456" s="71">
        <f t="shared" si="26"/>
        <v>2.6653001363973654E-3</v>
      </c>
      <c r="L456">
        <v>6.3573399999999998</v>
      </c>
      <c r="M456" s="71">
        <f t="shared" si="27"/>
        <v>-1.1421210812859327E-3</v>
      </c>
    </row>
    <row r="457" spans="1:14">
      <c r="A457" s="68">
        <v>43242</v>
      </c>
      <c r="B457" s="41">
        <f t="shared" si="20"/>
        <v>2</v>
      </c>
      <c r="C457">
        <v>6.3799000000000001</v>
      </c>
      <c r="D457" s="71">
        <f t="shared" si="24"/>
        <v>-8.3038915551773113E-4</v>
      </c>
      <c r="H457">
        <v>6.3590799999999996</v>
      </c>
      <c r="I457" s="71">
        <f t="shared" si="25"/>
        <v>-2.0124160724879548E-3</v>
      </c>
      <c r="J457">
        <v>6.3525799999999997</v>
      </c>
      <c r="K457" s="71">
        <f t="shared" si="26"/>
        <v>-3.8963251062502425E-3</v>
      </c>
      <c r="L457">
        <v>6.3521749999999999</v>
      </c>
      <c r="M457" s="71">
        <f t="shared" si="27"/>
        <v>-8.127769288341889E-4</v>
      </c>
    </row>
    <row r="458" spans="1:14">
      <c r="A458" s="68">
        <v>43243</v>
      </c>
      <c r="B458" s="41">
        <f t="shared" si="20"/>
        <v>3</v>
      </c>
      <c r="C458">
        <v>6.3773</v>
      </c>
      <c r="D458" s="71">
        <f t="shared" si="24"/>
        <v>-4.076129614646804E-4</v>
      </c>
      <c r="H458">
        <v>6.3670900000000001</v>
      </c>
      <c r="I458" s="71">
        <f t="shared" si="25"/>
        <v>1.2588235199977663E-3</v>
      </c>
      <c r="J458">
        <v>6.3741599999999998</v>
      </c>
      <c r="K458" s="71">
        <f t="shared" si="26"/>
        <v>3.391288056852139E-3</v>
      </c>
      <c r="L458">
        <v>6.3748100000000001</v>
      </c>
      <c r="M458" s="71">
        <f t="shared" si="27"/>
        <v>3.557012735611851E-3</v>
      </c>
      <c r="N458" t="s">
        <v>784</v>
      </c>
    </row>
    <row r="459" spans="1:14">
      <c r="A459" s="68">
        <v>43244</v>
      </c>
      <c r="B459" s="41">
        <f t="shared" si="20"/>
        <v>4</v>
      </c>
      <c r="C459">
        <v>6.3815999999999997</v>
      </c>
      <c r="D459" s="71">
        <f t="shared" si="24"/>
        <v>6.7403932357809366E-4</v>
      </c>
      <c r="H459">
        <v>6.3856599999999997</v>
      </c>
      <c r="I459" s="71">
        <f t="shared" si="25"/>
        <v>2.9123150889402193E-3</v>
      </c>
      <c r="J459">
        <v>6.3751949999999997</v>
      </c>
      <c r="K459" s="71">
        <f t="shared" si="26"/>
        <v>1.6236115509751084E-4</v>
      </c>
      <c r="L459">
        <v>6.3766699999999998</v>
      </c>
      <c r="M459" s="71">
        <f t="shared" si="27"/>
        <v>2.917308442928099E-4</v>
      </c>
    </row>
    <row r="460" spans="1:14">
      <c r="A460" s="68">
        <v>43245</v>
      </c>
      <c r="B460" s="41">
        <f t="shared" si="20"/>
        <v>5</v>
      </c>
      <c r="C460">
        <v>6.3866999999999896</v>
      </c>
      <c r="D460" s="71">
        <f t="shared" si="24"/>
        <v>7.9885345288106845E-4</v>
      </c>
      <c r="H460">
        <v>6.3816550000000003</v>
      </c>
      <c r="I460" s="71">
        <f t="shared" si="25"/>
        <v>-6.2738330359462819E-4</v>
      </c>
      <c r="J460">
        <v>6.3768649999999996</v>
      </c>
      <c r="K460" s="71">
        <f t="shared" si="26"/>
        <v>2.6191846800396694E-4</v>
      </c>
      <c r="L460">
        <v>6.3893800000000001</v>
      </c>
      <c r="M460" s="71">
        <f t="shared" si="27"/>
        <v>1.9912195549208101E-3</v>
      </c>
    </row>
    <row r="461" spans="1:14">
      <c r="A461" s="68">
        <v>43248</v>
      </c>
      <c r="B461" s="41">
        <f t="shared" si="20"/>
        <v>1</v>
      </c>
      <c r="C461">
        <v>6.4020999999999999</v>
      </c>
      <c r="D461" s="71">
        <f t="shared" si="24"/>
        <v>2.4083584767277447E-3</v>
      </c>
      <c r="H461">
        <v>6.3821099999999999</v>
      </c>
      <c r="I461" s="71">
        <f t="shared" si="25"/>
        <v>7.1295577784789415E-5</v>
      </c>
      <c r="J461">
        <v>6.3891549999999997</v>
      </c>
      <c r="K461" s="71">
        <f t="shared" si="26"/>
        <v>1.9254244935933214E-3</v>
      </c>
      <c r="L461">
        <v>6.3973649999999997</v>
      </c>
      <c r="M461" s="71">
        <f t="shared" si="27"/>
        <v>1.2489497582015509E-3</v>
      </c>
    </row>
    <row r="462" spans="1:14">
      <c r="A462" s="68">
        <v>43249</v>
      </c>
      <c r="B462" s="41">
        <f t="shared" si="20"/>
        <v>2</v>
      </c>
      <c r="C462">
        <v>6.4020999999999999</v>
      </c>
      <c r="D462" s="71">
        <f t="shared" si="24"/>
        <v>0</v>
      </c>
      <c r="H462">
        <v>6.4103599999999998</v>
      </c>
      <c r="I462" s="71">
        <f t="shared" si="25"/>
        <v>4.4166679183315618E-3</v>
      </c>
      <c r="J462">
        <v>6.4225050000000001</v>
      </c>
      <c r="K462" s="71">
        <f t="shared" si="26"/>
        <v>5.2062067410679515E-3</v>
      </c>
      <c r="L462">
        <v>6.4256450000000003</v>
      </c>
      <c r="M462" s="71">
        <f t="shared" si="27"/>
        <v>4.4108280115023654E-3</v>
      </c>
    </row>
    <row r="463" spans="1:14">
      <c r="A463" s="68">
        <v>43250</v>
      </c>
      <c r="B463" s="41">
        <f t="shared" si="20"/>
        <v>3</v>
      </c>
      <c r="C463">
        <v>6.4207000000000001</v>
      </c>
      <c r="D463" s="71">
        <f t="shared" si="24"/>
        <v>2.9010844815873776E-3</v>
      </c>
      <c r="H463">
        <v>6.4250449999999999</v>
      </c>
      <c r="I463" s="71">
        <f t="shared" si="25"/>
        <v>2.2882030457783975E-3</v>
      </c>
      <c r="J463">
        <v>6.4193899999999999</v>
      </c>
      <c r="K463" s="71">
        <f t="shared" si="26"/>
        <v>-4.8513090335863807E-4</v>
      </c>
      <c r="L463">
        <v>6.4004050000000001</v>
      </c>
      <c r="M463" s="71">
        <f t="shared" si="27"/>
        <v>-3.9357452342405489E-3</v>
      </c>
    </row>
    <row r="464" spans="1:14">
      <c r="A464" s="68">
        <v>43251</v>
      </c>
      <c r="B464" s="41">
        <f t="shared" si="20"/>
        <v>4</v>
      </c>
      <c r="C464">
        <v>6.4143999999999997</v>
      </c>
      <c r="D464" s="71">
        <f t="shared" si="24"/>
        <v>-9.8168311987347975E-4</v>
      </c>
      <c r="H464">
        <v>6.399025</v>
      </c>
      <c r="I464" s="71">
        <f t="shared" si="25"/>
        <v>-4.0579996376685738E-3</v>
      </c>
      <c r="J464">
        <v>6.4024999999999999</v>
      </c>
      <c r="K464" s="71">
        <f t="shared" si="26"/>
        <v>-2.6345585197367826E-3</v>
      </c>
      <c r="L464">
        <v>6.4112400000000003</v>
      </c>
      <c r="M464" s="71">
        <f t="shared" si="27"/>
        <v>1.6914303484350307E-3</v>
      </c>
    </row>
    <row r="465" spans="1:14">
      <c r="A465" s="68">
        <v>43252</v>
      </c>
      <c r="B465" s="41">
        <f t="shared" si="20"/>
        <v>5</v>
      </c>
      <c r="C465">
        <v>6.4077999999999999</v>
      </c>
      <c r="D465" s="71">
        <f t="shared" si="24"/>
        <v>-1.0294646133875041E-3</v>
      </c>
      <c r="H465">
        <v>6.413195</v>
      </c>
      <c r="I465" s="71">
        <f t="shared" si="25"/>
        <v>2.2119516801144502E-3</v>
      </c>
      <c r="J465">
        <v>6.4118399999999998</v>
      </c>
      <c r="K465" s="71">
        <f t="shared" si="26"/>
        <v>1.4577421317004831E-3</v>
      </c>
      <c r="L465">
        <v>6.4152050000000003</v>
      </c>
      <c r="M465" s="71">
        <f t="shared" si="27"/>
        <v>6.1825394741838152E-4</v>
      </c>
      <c r="N465" t="s">
        <v>787</v>
      </c>
    </row>
    <row r="466" spans="1:14">
      <c r="A466" s="68">
        <v>43255</v>
      </c>
      <c r="B466" s="41">
        <f t="shared" si="20"/>
        <v>1</v>
      </c>
      <c r="C466">
        <v>6.4207999999999998</v>
      </c>
      <c r="D466" s="71">
        <f t="shared" si="24"/>
        <v>2.0267222377973264E-3</v>
      </c>
      <c r="H466">
        <v>6.4162850000000002</v>
      </c>
      <c r="I466" s="71">
        <f t="shared" si="25"/>
        <v>4.8170308691398235E-4</v>
      </c>
      <c r="J466">
        <v>6.4004950000000003</v>
      </c>
      <c r="K466" s="71">
        <f t="shared" si="26"/>
        <v>-1.7709500984911929E-3</v>
      </c>
      <c r="L466">
        <v>6.40665</v>
      </c>
      <c r="M466" s="71">
        <f t="shared" si="27"/>
        <v>-1.334440495468568E-3</v>
      </c>
    </row>
    <row r="467" spans="1:14">
      <c r="A467" s="68">
        <v>43256</v>
      </c>
      <c r="B467" s="41">
        <f t="shared" si="20"/>
        <v>2</v>
      </c>
      <c r="C467">
        <v>6.4157000000000002</v>
      </c>
      <c r="D467" s="71">
        <f t="shared" si="24"/>
        <v>-7.9460916423417535E-4</v>
      </c>
      <c r="H467">
        <v>6.4067600000000002</v>
      </c>
      <c r="I467" s="71">
        <f t="shared" si="25"/>
        <v>-1.4856068510760577E-3</v>
      </c>
      <c r="J467">
        <v>6.3941150000000002</v>
      </c>
      <c r="K467" s="71">
        <f t="shared" si="26"/>
        <v>-9.9729503733127288E-4</v>
      </c>
      <c r="L467">
        <v>6.3958449999999996</v>
      </c>
      <c r="M467" s="71">
        <f t="shared" si="27"/>
        <v>-1.687952631960115E-3</v>
      </c>
    </row>
    <row r="468" spans="1:14">
      <c r="A468" s="68">
        <v>43257</v>
      </c>
      <c r="B468" s="41">
        <f t="shared" si="20"/>
        <v>3</v>
      </c>
      <c r="C468">
        <v>6.4039999999999999</v>
      </c>
      <c r="D468" s="71">
        <f t="shared" si="24"/>
        <v>-1.8253162318127866E-3</v>
      </c>
      <c r="H468">
        <v>6.3839050000000004</v>
      </c>
      <c r="I468" s="71">
        <f t="shared" si="25"/>
        <v>-3.5737038416864719E-3</v>
      </c>
      <c r="J468">
        <v>6.3878199999999996</v>
      </c>
      <c r="K468" s="71">
        <f t="shared" si="26"/>
        <v>-9.8498396509567811E-4</v>
      </c>
      <c r="L468">
        <v>6.3821500000000002</v>
      </c>
      <c r="M468" s="71">
        <f t="shared" si="27"/>
        <v>-2.1435295981446635E-3</v>
      </c>
    </row>
    <row r="469" spans="1:14">
      <c r="A469" s="68">
        <v>43258</v>
      </c>
      <c r="B469" s="41">
        <f t="shared" si="20"/>
        <v>4</v>
      </c>
      <c r="C469">
        <v>6.3918999999999997</v>
      </c>
      <c r="D469" s="71">
        <f t="shared" si="24"/>
        <v>-1.8912313485667511E-3</v>
      </c>
      <c r="H469">
        <v>6.3845200000000002</v>
      </c>
      <c r="I469" s="71">
        <f t="shared" si="25"/>
        <v>9.6331380021510147E-5</v>
      </c>
      <c r="J469">
        <v>6.3855700000000004</v>
      </c>
      <c r="K469" s="71">
        <f t="shared" si="26"/>
        <v>-3.5229489168814044E-4</v>
      </c>
      <c r="L469">
        <v>6.3890700000000002</v>
      </c>
      <c r="M469" s="71">
        <f t="shared" si="27"/>
        <v>1.0836867076479879E-3</v>
      </c>
    </row>
    <row r="470" spans="1:14">
      <c r="A470" s="68">
        <v>43259</v>
      </c>
      <c r="B470" s="41">
        <f t="shared" si="20"/>
        <v>5</v>
      </c>
      <c r="C470">
        <v>6.4002999999999997</v>
      </c>
      <c r="D470" s="71">
        <f t="shared" si="24"/>
        <v>1.3133004811261453E-3</v>
      </c>
      <c r="H470">
        <v>6.3987400000000001</v>
      </c>
      <c r="I470" s="71">
        <f t="shared" si="25"/>
        <v>2.2247855187736867E-3</v>
      </c>
      <c r="J470">
        <v>6.4074799999999996</v>
      </c>
      <c r="K470" s="71">
        <f t="shared" si="26"/>
        <v>3.4253006784029159E-3</v>
      </c>
      <c r="L470">
        <v>6.3996700000000004</v>
      </c>
      <c r="M470" s="71">
        <f t="shared" si="27"/>
        <v>1.6577086448545941E-3</v>
      </c>
    </row>
    <row r="471" spans="1:14">
      <c r="A471" s="68">
        <v>43262</v>
      </c>
      <c r="B471" s="41">
        <f t="shared" si="20"/>
        <v>1</v>
      </c>
      <c r="C471">
        <v>6.4063999999999997</v>
      </c>
      <c r="D471" s="71">
        <f t="shared" si="24"/>
        <v>9.5262643168203076E-4</v>
      </c>
      <c r="H471">
        <v>6.402145</v>
      </c>
      <c r="I471" s="71">
        <f t="shared" si="25"/>
        <v>5.3199448011702864E-4</v>
      </c>
      <c r="J471">
        <v>6.3986799999999997</v>
      </c>
      <c r="K471" s="71">
        <f t="shared" si="26"/>
        <v>-1.3743388158706756E-3</v>
      </c>
      <c r="L471">
        <v>6.3977899999999996</v>
      </c>
      <c r="M471" s="71">
        <f t="shared" si="27"/>
        <v>-2.9380830469871521E-4</v>
      </c>
    </row>
    <row r="472" spans="1:14">
      <c r="A472" s="68">
        <v>43263</v>
      </c>
      <c r="B472" s="41">
        <f t="shared" si="20"/>
        <v>2</v>
      </c>
      <c r="C472">
        <v>6.4120999999999997</v>
      </c>
      <c r="D472" s="71">
        <f t="shared" si="24"/>
        <v>8.8933968493805425E-4</v>
      </c>
      <c r="H472">
        <v>6.3999350000000002</v>
      </c>
      <c r="I472" s="71">
        <f t="shared" si="25"/>
        <v>-3.4525639926523091E-4</v>
      </c>
      <c r="J472">
        <v>6.3988350000000001</v>
      </c>
      <c r="K472" s="71">
        <f t="shared" si="26"/>
        <v>2.4223452757432848E-5</v>
      </c>
      <c r="L472">
        <v>6.4053250000000004</v>
      </c>
      <c r="M472" s="71">
        <f t="shared" si="27"/>
        <v>1.1770574379683803E-3</v>
      </c>
    </row>
    <row r="473" spans="1:14">
      <c r="A473" s="68">
        <v>43264</v>
      </c>
      <c r="B473" s="41">
        <f t="shared" si="20"/>
        <v>3</v>
      </c>
      <c r="C473">
        <v>6.4155999999999898</v>
      </c>
      <c r="D473" s="71">
        <f t="shared" si="24"/>
        <v>5.4569409743649702E-4</v>
      </c>
      <c r="H473">
        <v>6.4002600000000003</v>
      </c>
      <c r="I473" s="71">
        <f t="shared" si="25"/>
        <v>5.0780476402022817E-5</v>
      </c>
      <c r="J473">
        <v>6.4020999999999999</v>
      </c>
      <c r="K473" s="71">
        <f t="shared" si="26"/>
        <v>5.1011899846406788E-4</v>
      </c>
      <c r="L473">
        <v>6.3873949999999997</v>
      </c>
      <c r="M473" s="71">
        <f t="shared" si="27"/>
        <v>-2.803158630957309E-3</v>
      </c>
    </row>
    <row r="474" spans="1:14">
      <c r="A474" s="68">
        <v>43265</v>
      </c>
      <c r="B474" s="41">
        <f t="shared" si="20"/>
        <v>4</v>
      </c>
      <c r="C474">
        <v>6.3962000000000003</v>
      </c>
      <c r="D474" s="71">
        <f t="shared" si="24"/>
        <v>-3.0284604547936803E-3</v>
      </c>
      <c r="H474">
        <v>6.3907749999999997</v>
      </c>
      <c r="I474" s="71">
        <f t="shared" si="25"/>
        <v>-1.483070250143182E-3</v>
      </c>
      <c r="J474">
        <v>6.38584</v>
      </c>
      <c r="K474" s="71">
        <f t="shared" si="26"/>
        <v>-2.5430223730692832E-3</v>
      </c>
      <c r="L474">
        <v>6.416245</v>
      </c>
      <c r="M474" s="71">
        <f t="shared" si="27"/>
        <v>4.5065385821438054E-3</v>
      </c>
    </row>
    <row r="475" spans="1:14">
      <c r="A475" s="68">
        <v>43266</v>
      </c>
      <c r="B475" s="41">
        <f t="shared" si="20"/>
        <v>5</v>
      </c>
      <c r="C475">
        <v>6.4305999999999903</v>
      </c>
      <c r="D475" s="71">
        <f t="shared" si="24"/>
        <v>5.3637824670869872E-3</v>
      </c>
      <c r="H475">
        <v>6.4177299999999997</v>
      </c>
      <c r="I475" s="71">
        <f t="shared" si="25"/>
        <v>4.208928331992109E-3</v>
      </c>
      <c r="J475">
        <v>6.4256349999999998</v>
      </c>
      <c r="K475" s="71">
        <f t="shared" si="26"/>
        <v>6.2124194111582614E-3</v>
      </c>
      <c r="L475">
        <v>6.4341350000000004</v>
      </c>
      <c r="M475" s="71">
        <f t="shared" si="27"/>
        <v>2.7843552576474772E-3</v>
      </c>
    </row>
    <row r="476" spans="1:14">
      <c r="A476" s="68">
        <v>43269</v>
      </c>
      <c r="B476" s="41">
        <f t="shared" si="20"/>
        <v>1</v>
      </c>
      <c r="C476">
        <v>6.4305999999999903</v>
      </c>
      <c r="D476" s="71">
        <f t="shared" si="24"/>
        <v>0</v>
      </c>
      <c r="H476">
        <v>6.4591099999999999</v>
      </c>
      <c r="I476" s="71">
        <f t="shared" si="25"/>
        <v>6.4270647830934084E-3</v>
      </c>
      <c r="J476">
        <v>6.4520900000000001</v>
      </c>
      <c r="K476" s="71">
        <f t="shared" si="26"/>
        <v>4.1086507462435567E-3</v>
      </c>
      <c r="L476">
        <v>6.4555100000000003</v>
      </c>
      <c r="M476" s="71">
        <f t="shared" si="27"/>
        <v>3.3166188197852118E-3</v>
      </c>
    </row>
    <row r="477" spans="1:14">
      <c r="A477" s="68">
        <v>43270</v>
      </c>
      <c r="B477" s="41">
        <f t="shared" si="20"/>
        <v>2</v>
      </c>
      <c r="C477">
        <v>6.4234999999999998</v>
      </c>
      <c r="D477" s="71">
        <f t="shared" si="24"/>
        <v>-1.1047060038502641E-3</v>
      </c>
      <c r="H477">
        <v>6.4607200000000002</v>
      </c>
      <c r="I477" s="71">
        <f t="shared" si="25"/>
        <v>2.4922928681487107E-4</v>
      </c>
      <c r="J477">
        <v>6.47865</v>
      </c>
      <c r="K477" s="71">
        <f t="shared" si="26"/>
        <v>4.1080459977224674E-3</v>
      </c>
      <c r="L477">
        <v>6.4782999999999999</v>
      </c>
      <c r="M477" s="71">
        <f t="shared" si="27"/>
        <v>3.524100568399607E-3</v>
      </c>
    </row>
    <row r="478" spans="1:14">
      <c r="A478" s="68">
        <v>43271</v>
      </c>
      <c r="B478" s="41">
        <f t="shared" si="20"/>
        <v>3</v>
      </c>
      <c r="C478">
        <v>6.4585999999999997</v>
      </c>
      <c r="D478" s="71">
        <f t="shared" si="24"/>
        <v>5.4494355519324657E-3</v>
      </c>
      <c r="H478">
        <v>6.4743500000000003</v>
      </c>
      <c r="I478" s="71">
        <f t="shared" si="25"/>
        <v>2.1074497539829784E-3</v>
      </c>
      <c r="J478">
        <v>6.4798400000000003</v>
      </c>
      <c r="K478" s="71">
        <f t="shared" si="26"/>
        <v>1.8366337487561772E-4</v>
      </c>
      <c r="L478">
        <v>6.482755</v>
      </c>
      <c r="M478" s="71">
        <f t="shared" si="27"/>
        <v>6.8744406615734983E-4</v>
      </c>
      <c r="N478" t="s">
        <v>791</v>
      </c>
    </row>
    <row r="479" spans="1:14">
      <c r="A479" s="68">
        <v>43272</v>
      </c>
      <c r="B479" s="41">
        <f t="shared" si="20"/>
        <v>4</v>
      </c>
      <c r="C479">
        <v>6.4705999999999904</v>
      </c>
      <c r="D479" s="71">
        <f t="shared" si="24"/>
        <v>1.8562638749042286E-3</v>
      </c>
      <c r="H479">
        <v>6.5036750000000003</v>
      </c>
      <c r="I479" s="71">
        <f t="shared" si="25"/>
        <v>4.5191853011188237E-3</v>
      </c>
      <c r="J479">
        <v>6.5140000000000002</v>
      </c>
      <c r="K479" s="71">
        <f t="shared" si="26"/>
        <v>5.2578881527198026E-3</v>
      </c>
      <c r="L479">
        <v>6.5013800000000002</v>
      </c>
      <c r="M479" s="71">
        <f t="shared" si="27"/>
        <v>2.8688877271295338E-3</v>
      </c>
    </row>
    <row r="480" spans="1:14">
      <c r="A480" s="68">
        <v>43273</v>
      </c>
      <c r="B480" s="41">
        <f t="shared" si="20"/>
        <v>5</v>
      </c>
      <c r="C480">
        <v>6.4803999999999897</v>
      </c>
      <c r="D480" s="71">
        <f t="shared" si="24"/>
        <v>1.5133969377605838E-3</v>
      </c>
      <c r="H480">
        <v>6.5062749999999996</v>
      </c>
      <c r="I480" s="71">
        <f t="shared" si="25"/>
        <v>3.9969408562110051E-4</v>
      </c>
      <c r="J480">
        <v>6.4995599999999998</v>
      </c>
      <c r="K480" s="71">
        <f t="shared" si="26"/>
        <v>-2.2192245513703648E-3</v>
      </c>
      <c r="L480">
        <v>6.5117000000000003</v>
      </c>
      <c r="M480" s="71">
        <f t="shared" si="27"/>
        <v>1.5860967831603885E-3</v>
      </c>
    </row>
    <row r="481" spans="1:14">
      <c r="A481" s="68">
        <v>43276</v>
      </c>
      <c r="B481" s="41">
        <f t="shared" si="20"/>
        <v>1</v>
      </c>
      <c r="C481">
        <v>6.4892999999999903</v>
      </c>
      <c r="D481" s="71">
        <f t="shared" si="24"/>
        <v>1.372429801302648E-3</v>
      </c>
      <c r="H481">
        <v>6.5506399999999996</v>
      </c>
      <c r="I481" s="71">
        <f t="shared" si="25"/>
        <v>6.7956589645874685E-3</v>
      </c>
      <c r="J481">
        <v>6.5486149999999999</v>
      </c>
      <c r="K481" s="71">
        <f t="shared" si="26"/>
        <v>7.5190946040259487E-3</v>
      </c>
      <c r="L481">
        <v>6.5402500000000003</v>
      </c>
      <c r="M481" s="71">
        <f t="shared" si="27"/>
        <v>4.3748321952243267E-3</v>
      </c>
    </row>
    <row r="482" spans="1:14">
      <c r="A482" s="68">
        <v>43277</v>
      </c>
      <c r="B482" s="41">
        <f t="shared" si="20"/>
        <v>2</v>
      </c>
      <c r="C482">
        <v>6.5179999999999998</v>
      </c>
      <c r="D482" s="71">
        <f t="shared" si="24"/>
        <v>4.4129137599426792E-3</v>
      </c>
      <c r="H482">
        <v>6.5575000000000001</v>
      </c>
      <c r="I482" s="71">
        <f t="shared" si="25"/>
        <v>1.0466779613706909E-3</v>
      </c>
      <c r="J482">
        <v>6.5658450000000004</v>
      </c>
      <c r="K482" s="71">
        <f t="shared" si="26"/>
        <v>2.627635436558431E-3</v>
      </c>
      <c r="L482">
        <v>6.5815849999999996</v>
      </c>
      <c r="M482" s="71">
        <f t="shared" si="27"/>
        <v>6.3002067507166807E-3</v>
      </c>
    </row>
    <row r="483" spans="1:14">
      <c r="A483" s="68">
        <v>43278</v>
      </c>
      <c r="B483" s="41">
        <f t="shared" si="20"/>
        <v>3</v>
      </c>
      <c r="C483">
        <v>6.5568999999999997</v>
      </c>
      <c r="D483" s="71">
        <f t="shared" si="24"/>
        <v>5.9503498728913579E-3</v>
      </c>
      <c r="H483">
        <v>6.5961999999999996</v>
      </c>
      <c r="I483" s="71">
        <f t="shared" si="25"/>
        <v>5.8842928856893371E-3</v>
      </c>
      <c r="J483">
        <v>6.6131799999999998</v>
      </c>
      <c r="K483" s="71">
        <f t="shared" si="26"/>
        <v>7.18341509270287E-3</v>
      </c>
      <c r="L483">
        <v>6.6183100000000001</v>
      </c>
      <c r="M483" s="71">
        <f t="shared" si="27"/>
        <v>5.5644525596663316E-3</v>
      </c>
      <c r="N483" t="s">
        <v>792</v>
      </c>
    </row>
    <row r="484" spans="1:14">
      <c r="A484" s="68">
        <v>43279</v>
      </c>
      <c r="B484" s="41">
        <f t="shared" si="20"/>
        <v>4</v>
      </c>
      <c r="C484">
        <v>6.5960000000000001</v>
      </c>
      <c r="D484" s="71">
        <f t="shared" si="24"/>
        <v>5.9454744090912844E-3</v>
      </c>
      <c r="H484">
        <v>6.6114649999999999</v>
      </c>
      <c r="I484" s="71">
        <f t="shared" si="25"/>
        <v>2.3115375499003746E-3</v>
      </c>
      <c r="J484">
        <v>6.6365499999999997</v>
      </c>
      <c r="K484" s="71">
        <f t="shared" si="26"/>
        <v>3.5276227115455367E-3</v>
      </c>
      <c r="L484">
        <v>6.6373699999999998</v>
      </c>
      <c r="M484" s="71">
        <f t="shared" si="27"/>
        <v>2.8757503402948139E-3</v>
      </c>
    </row>
    <row r="485" spans="1:14">
      <c r="A485" s="68">
        <v>43280</v>
      </c>
      <c r="B485" s="41">
        <f t="shared" si="20"/>
        <v>5</v>
      </c>
      <c r="C485">
        <v>6.6166</v>
      </c>
      <c r="D485" s="71">
        <f t="shared" si="24"/>
        <v>3.1182381502277549E-3</v>
      </c>
      <c r="H485">
        <v>6.6220600000000003</v>
      </c>
      <c r="I485" s="71">
        <f t="shared" si="25"/>
        <v>1.6012365962601288E-3</v>
      </c>
      <c r="J485">
        <v>6.6268599999999998</v>
      </c>
      <c r="K485" s="71">
        <f t="shared" si="26"/>
        <v>-1.4611629624674762E-3</v>
      </c>
      <c r="L485">
        <v>6.6342749999999997</v>
      </c>
      <c r="M485" s="71">
        <f t="shared" si="27"/>
        <v>-4.6640790287956913E-4</v>
      </c>
    </row>
    <row r="486" spans="1:14">
      <c r="A486" s="68">
        <v>43283</v>
      </c>
      <c r="B486" s="41">
        <f t="shared" si="20"/>
        <v>1</v>
      </c>
      <c r="C486">
        <v>6.6157000000000004</v>
      </c>
      <c r="D486" s="71">
        <f t="shared" si="24"/>
        <v>-1.3603077339353607E-4</v>
      </c>
      <c r="H486">
        <v>6.6546349999999999</v>
      </c>
      <c r="I486" s="71">
        <f t="shared" si="25"/>
        <v>4.9071045717715873E-3</v>
      </c>
      <c r="J486">
        <v>6.6713149999999999</v>
      </c>
      <c r="K486" s="71">
        <f t="shared" si="26"/>
        <v>6.685904734995445E-3</v>
      </c>
      <c r="L486">
        <v>6.6847950000000003</v>
      </c>
      <c r="M486" s="71">
        <f t="shared" si="27"/>
        <v>7.5861516283029749E-3</v>
      </c>
    </row>
    <row r="487" spans="1:14">
      <c r="A487" s="68">
        <v>43284</v>
      </c>
      <c r="B487" s="41">
        <f t="shared" si="20"/>
        <v>2</v>
      </c>
      <c r="C487">
        <v>6.6497000000000002</v>
      </c>
      <c r="D487" s="71">
        <f t="shared" si="24"/>
        <v>5.1261287940090414E-3</v>
      </c>
      <c r="H487">
        <v>6.7141250000000001</v>
      </c>
      <c r="I487" s="71">
        <f t="shared" si="25"/>
        <v>8.8999118355443958E-3</v>
      </c>
      <c r="J487">
        <v>6.6632699999999998</v>
      </c>
      <c r="K487" s="71">
        <f t="shared" si="26"/>
        <v>-1.2066368733797065E-3</v>
      </c>
      <c r="L487">
        <v>6.6687700000000003</v>
      </c>
      <c r="M487" s="71">
        <f t="shared" si="27"/>
        <v>-2.4001092880739667E-3</v>
      </c>
    </row>
    <row r="488" spans="1:14">
      <c r="A488" s="68">
        <v>43285</v>
      </c>
      <c r="B488" s="41">
        <f t="shared" si="20"/>
        <v>3</v>
      </c>
      <c r="C488">
        <v>6.6595000000000004</v>
      </c>
      <c r="D488" s="71">
        <f t="shared" si="24"/>
        <v>1.4726657907523852E-3</v>
      </c>
      <c r="H488">
        <v>6.6411350000000002</v>
      </c>
      <c r="I488" s="71">
        <f t="shared" si="25"/>
        <v>-1.0930633582281832E-2</v>
      </c>
      <c r="J488">
        <v>6.6394500000000001</v>
      </c>
      <c r="K488" s="71">
        <f t="shared" si="26"/>
        <v>-3.5812263143146705E-3</v>
      </c>
      <c r="L488">
        <v>6.6425299999999998</v>
      </c>
      <c r="M488" s="71">
        <f t="shared" si="27"/>
        <v>-3.9425201127414738E-3</v>
      </c>
    </row>
    <row r="489" spans="1:14">
      <c r="A489" s="68">
        <v>43286</v>
      </c>
      <c r="B489" s="41">
        <f t="shared" si="20"/>
        <v>4</v>
      </c>
      <c r="C489">
        <v>6.6595000000000004</v>
      </c>
      <c r="D489" s="71">
        <f t="shared" si="24"/>
        <v>0</v>
      </c>
      <c r="H489">
        <v>6.6511899999999997</v>
      </c>
      <c r="I489" s="71">
        <f t="shared" si="25"/>
        <v>1.5129034112373297E-3</v>
      </c>
      <c r="J489">
        <v>6.6492950000000004</v>
      </c>
      <c r="K489" s="71">
        <f t="shared" si="26"/>
        <v>1.481705277839843E-3</v>
      </c>
      <c r="L489">
        <v>6.6573450000000003</v>
      </c>
      <c r="M489" s="71">
        <f t="shared" si="27"/>
        <v>2.2278414086718467E-3</v>
      </c>
    </row>
    <row r="490" spans="1:14">
      <c r="A490" s="68">
        <v>43287</v>
      </c>
      <c r="B490" s="41">
        <f t="shared" si="20"/>
        <v>5</v>
      </c>
      <c r="C490">
        <v>6.6336000000000004</v>
      </c>
      <c r="D490" s="71">
        <f t="shared" si="24"/>
        <v>-3.8967633996248308E-3</v>
      </c>
      <c r="H490">
        <v>6.6618700000000004</v>
      </c>
      <c r="I490" s="71">
        <f t="shared" si="25"/>
        <v>1.6044398945191359E-3</v>
      </c>
      <c r="J490">
        <v>6.6566299999999998</v>
      </c>
      <c r="K490" s="71">
        <f t="shared" si="26"/>
        <v>1.102516471872438E-3</v>
      </c>
      <c r="L490">
        <v>6.6651400000000001</v>
      </c>
      <c r="M490" s="71">
        <f t="shared" si="27"/>
        <v>1.17020223922517E-3</v>
      </c>
    </row>
    <row r="491" spans="1:14">
      <c r="A491" s="68">
        <v>43290</v>
      </c>
      <c r="B491" s="41">
        <f t="shared" si="20"/>
        <v>1</v>
      </c>
      <c r="C491">
        <v>6.6392999999999898</v>
      </c>
      <c r="D491" s="71">
        <f t="shared" si="24"/>
        <v>8.5889298501390875E-4</v>
      </c>
      <c r="H491">
        <v>6.6338549999999996</v>
      </c>
      <c r="I491" s="71">
        <f t="shared" si="25"/>
        <v>-4.2141427353305522E-3</v>
      </c>
      <c r="J491">
        <v>6.625</v>
      </c>
      <c r="K491" s="71">
        <f t="shared" si="26"/>
        <v>-4.7629786097641543E-3</v>
      </c>
      <c r="L491">
        <v>6.6200850000000004</v>
      </c>
      <c r="M491" s="71">
        <f t="shared" si="27"/>
        <v>-6.782748915737164E-3</v>
      </c>
    </row>
    <row r="492" spans="1:14">
      <c r="A492" s="68">
        <v>43291</v>
      </c>
      <c r="B492" s="41">
        <f t="shared" si="20"/>
        <v>2</v>
      </c>
      <c r="C492">
        <v>6.6258999999999997</v>
      </c>
      <c r="D492" s="71">
        <f t="shared" si="24"/>
        <v>-2.0203245420952376E-3</v>
      </c>
      <c r="H492">
        <v>6.6200099999999997</v>
      </c>
      <c r="I492" s="71">
        <f t="shared" si="25"/>
        <v>-2.089202664407775E-3</v>
      </c>
      <c r="J492">
        <v>6.6379149999999996</v>
      </c>
      <c r="K492" s="71">
        <f t="shared" si="26"/>
        <v>1.9475362817458195E-3</v>
      </c>
      <c r="L492">
        <v>6.6330850000000003</v>
      </c>
      <c r="M492" s="71">
        <f t="shared" si="27"/>
        <v>1.9617954299779457E-3</v>
      </c>
    </row>
    <row r="493" spans="1:14">
      <c r="A493" s="68">
        <v>43292</v>
      </c>
      <c r="B493" s="41">
        <f t="shared" si="20"/>
        <v>3</v>
      </c>
      <c r="C493">
        <v>6.6234000000000002</v>
      </c>
      <c r="D493" s="71">
        <f t="shared" si="24"/>
        <v>-3.7737843201815437E-4</v>
      </c>
      <c r="H493">
        <v>6.6785899999999998</v>
      </c>
      <c r="I493" s="71">
        <f t="shared" si="25"/>
        <v>8.8100069023855695E-3</v>
      </c>
      <c r="J493">
        <v>6.691465</v>
      </c>
      <c r="K493" s="71">
        <f t="shared" si="26"/>
        <v>8.0349255702545624E-3</v>
      </c>
      <c r="L493">
        <v>6.7235699999999996</v>
      </c>
      <c r="M493" s="71">
        <f t="shared" si="27"/>
        <v>1.3549258296116187E-2</v>
      </c>
      <c r="N493" t="s">
        <v>793</v>
      </c>
    </row>
    <row r="494" spans="1:14">
      <c r="A494" s="68">
        <v>43293</v>
      </c>
      <c r="B494" s="41">
        <f t="shared" si="20"/>
        <v>4</v>
      </c>
      <c r="C494">
        <v>6.6726000000000001</v>
      </c>
      <c r="D494" s="71">
        <f t="shared" si="24"/>
        <v>7.4007558004902402E-3</v>
      </c>
      <c r="H494">
        <v>6.7056449999999996</v>
      </c>
      <c r="I494" s="71">
        <f t="shared" si="25"/>
        <v>4.0428215508491443E-3</v>
      </c>
      <c r="J494">
        <v>6.6888649999999998</v>
      </c>
      <c r="K494" s="71">
        <f t="shared" si="26"/>
        <v>-3.8863018067924419E-4</v>
      </c>
      <c r="L494">
        <v>6.6900399999999998</v>
      </c>
      <c r="M494" s="71">
        <f t="shared" si="27"/>
        <v>-4.9994102762284352E-3</v>
      </c>
    </row>
    <row r="495" spans="1:14">
      <c r="A495" s="68">
        <v>43294</v>
      </c>
      <c r="B495" s="41">
        <f t="shared" si="20"/>
        <v>5</v>
      </c>
      <c r="C495">
        <v>6.6726999999999999</v>
      </c>
      <c r="D495" s="71">
        <f t="shared" si="24"/>
        <v>1.4986549571935505E-5</v>
      </c>
      <c r="H495">
        <v>6.6821400000000004</v>
      </c>
      <c r="I495" s="71">
        <f t="shared" si="25"/>
        <v>-3.5114134491149719E-3</v>
      </c>
      <c r="J495">
        <v>6.7153</v>
      </c>
      <c r="K495" s="71">
        <f t="shared" si="26"/>
        <v>3.9443015319341095E-3</v>
      </c>
      <c r="L495">
        <v>6.7160349999999998</v>
      </c>
      <c r="M495" s="71">
        <f t="shared" si="27"/>
        <v>3.8780974415869645E-3</v>
      </c>
    </row>
    <row r="496" spans="1:14">
      <c r="A496" s="68">
        <v>43297</v>
      </c>
      <c r="B496" s="41">
        <f t="shared" si="20"/>
        <v>1</v>
      </c>
      <c r="C496">
        <v>6.6757999999999997</v>
      </c>
      <c r="D496" s="71">
        <f t="shared" si="24"/>
        <v>4.6447167183298523E-4</v>
      </c>
      <c r="H496">
        <v>6.701225</v>
      </c>
      <c r="I496" s="71">
        <f t="shared" si="25"/>
        <v>2.8520499794703461E-3</v>
      </c>
      <c r="J496">
        <v>6.6996500000000001</v>
      </c>
      <c r="K496" s="71">
        <f t="shared" si="26"/>
        <v>-2.333218849084853E-3</v>
      </c>
      <c r="L496">
        <v>6.7018599999999999</v>
      </c>
      <c r="M496" s="71">
        <f t="shared" si="27"/>
        <v>-2.1128508269386667E-3</v>
      </c>
    </row>
    <row r="497" spans="1:14">
      <c r="A497" s="68">
        <v>43298</v>
      </c>
      <c r="B497" s="41">
        <f t="shared" si="20"/>
        <v>2</v>
      </c>
      <c r="C497">
        <v>6.6821000000000002</v>
      </c>
      <c r="D497" s="71">
        <f t="shared" si="24"/>
        <v>9.4326210963032223E-4</v>
      </c>
      <c r="H497">
        <v>6.6939950000000001</v>
      </c>
      <c r="I497" s="71">
        <f t="shared" si="25"/>
        <v>-1.0794896540842868E-3</v>
      </c>
      <c r="J497">
        <v>6.6949100000000001</v>
      </c>
      <c r="K497" s="71">
        <f t="shared" si="26"/>
        <v>-7.077500414884129E-4</v>
      </c>
      <c r="L497">
        <v>6.724075</v>
      </c>
      <c r="M497" s="71">
        <f t="shared" si="27"/>
        <v>3.3092697489640189E-3</v>
      </c>
    </row>
    <row r="498" spans="1:14">
      <c r="A498" s="68">
        <v>43299</v>
      </c>
      <c r="B498" s="41">
        <f t="shared" si="20"/>
        <v>3</v>
      </c>
      <c r="C498">
        <v>6.6913999999999998</v>
      </c>
      <c r="D498" s="71">
        <f t="shared" si="24"/>
        <v>1.3908104085128066E-3</v>
      </c>
      <c r="H498">
        <v>6.7381200000000003</v>
      </c>
      <c r="I498" s="71">
        <f t="shared" si="25"/>
        <v>6.5700984134776878E-3</v>
      </c>
      <c r="J498">
        <v>6.7473799999999997</v>
      </c>
      <c r="K498" s="71">
        <f t="shared" si="26"/>
        <v>7.8067452023315382E-3</v>
      </c>
      <c r="L498">
        <v>6.74709</v>
      </c>
      <c r="M498" s="71">
        <f t="shared" si="27"/>
        <v>3.416931259096988E-3</v>
      </c>
    </row>
    <row r="499" spans="1:14">
      <c r="A499" s="68">
        <v>43300</v>
      </c>
      <c r="B499" s="41">
        <f t="shared" si="20"/>
        <v>4</v>
      </c>
      <c r="C499">
        <v>6.7065999999999999</v>
      </c>
      <c r="D499" s="71">
        <f t="shared" si="24"/>
        <v>2.2689963459077392E-3</v>
      </c>
      <c r="H499">
        <v>6.7777700000000003</v>
      </c>
      <c r="I499" s="71">
        <f t="shared" si="25"/>
        <v>5.8671850306722204E-3</v>
      </c>
      <c r="J499">
        <v>6.78979</v>
      </c>
      <c r="K499" s="71">
        <f t="shared" si="26"/>
        <v>6.2657318699783178E-3</v>
      </c>
      <c r="L499">
        <v>6.7895950000000003</v>
      </c>
      <c r="M499" s="71">
        <f t="shared" si="27"/>
        <v>6.2799924344359055E-3</v>
      </c>
      <c r="N499" t="s">
        <v>794</v>
      </c>
    </row>
    <row r="500" spans="1:14">
      <c r="A500" s="68">
        <v>43301</v>
      </c>
      <c r="B500" s="41">
        <f t="shared" si="20"/>
        <v>5</v>
      </c>
      <c r="C500">
        <v>6.7671000000000001</v>
      </c>
      <c r="D500" s="71">
        <f t="shared" si="24"/>
        <v>8.9805185818933771E-3</v>
      </c>
      <c r="H500">
        <v>6.7954049999999997</v>
      </c>
      <c r="I500" s="71">
        <f t="shared" si="25"/>
        <v>2.5985091804964482E-3</v>
      </c>
      <c r="J500">
        <v>6.7958550000000004</v>
      </c>
      <c r="K500" s="71">
        <f t="shared" si="26"/>
        <v>8.9285424474334191E-4</v>
      </c>
      <c r="L500">
        <v>6.7791649999999999</v>
      </c>
      <c r="M500" s="71">
        <f t="shared" si="27"/>
        <v>-1.537355226895005E-3</v>
      </c>
    </row>
    <row r="501" spans="1:14">
      <c r="A501" s="68">
        <v>43304</v>
      </c>
      <c r="B501" s="41">
        <f t="shared" si="20"/>
        <v>1</v>
      </c>
      <c r="C501">
        <v>6.7592999999999996</v>
      </c>
      <c r="D501" s="71">
        <f t="shared" si="24"/>
        <v>-1.1533003407509419E-3</v>
      </c>
      <c r="H501">
        <v>6.7872000000000003</v>
      </c>
      <c r="I501" s="71">
        <f t="shared" si="25"/>
        <v>-1.208163087720028E-3</v>
      </c>
      <c r="J501">
        <v>6.8070950000000003</v>
      </c>
      <c r="K501" s="71">
        <f t="shared" si="26"/>
        <v>1.6525830879426365E-3</v>
      </c>
      <c r="L501">
        <v>6.8107550000000003</v>
      </c>
      <c r="M501" s="71">
        <f t="shared" si="27"/>
        <v>4.6490423634236253E-3</v>
      </c>
    </row>
    <row r="502" spans="1:14">
      <c r="A502" s="68">
        <v>43305</v>
      </c>
      <c r="B502" s="41">
        <f t="shared" si="20"/>
        <v>2</v>
      </c>
      <c r="C502">
        <v>6.7890999999999897</v>
      </c>
      <c r="D502" s="71">
        <f t="shared" si="24"/>
        <v>4.3990505235394278E-3</v>
      </c>
      <c r="H502">
        <v>6.8302899999999998</v>
      </c>
      <c r="I502" s="71">
        <f t="shared" si="25"/>
        <v>6.3286470295400741E-3</v>
      </c>
      <c r="J502">
        <v>6.8382550000000002</v>
      </c>
      <c r="K502" s="71">
        <f t="shared" si="26"/>
        <v>4.5671315375636875E-3</v>
      </c>
      <c r="L502">
        <v>6.8079999999999998</v>
      </c>
      <c r="M502" s="71">
        <f t="shared" si="27"/>
        <v>-4.0458911810681937E-4</v>
      </c>
    </row>
    <row r="503" spans="1:14">
      <c r="A503" s="68">
        <v>43306</v>
      </c>
      <c r="B503" s="41">
        <f t="shared" si="20"/>
        <v>3</v>
      </c>
      <c r="C503">
        <v>6.8039999999999896</v>
      </c>
      <c r="D503" s="71">
        <f t="shared" si="24"/>
        <v>2.192289612761804E-3</v>
      </c>
      <c r="H503">
        <v>6.8002700000000003</v>
      </c>
      <c r="I503" s="71">
        <f t="shared" si="25"/>
        <v>-4.4048151416100686E-3</v>
      </c>
      <c r="J503">
        <v>6.7820299999999998</v>
      </c>
      <c r="K503" s="71">
        <f t="shared" si="26"/>
        <v>-8.2561149599627813E-3</v>
      </c>
      <c r="L503">
        <v>6.755045</v>
      </c>
      <c r="M503" s="71">
        <f t="shared" si="27"/>
        <v>-7.8087581490496709E-3</v>
      </c>
    </row>
    <row r="504" spans="1:14">
      <c r="A504" s="68">
        <v>43307</v>
      </c>
      <c r="B504" s="41">
        <f t="shared" si="20"/>
        <v>4</v>
      </c>
      <c r="C504">
        <v>6.7662000000000004</v>
      </c>
      <c r="D504" s="71">
        <f t="shared" si="24"/>
        <v>-5.5710450494537971E-3</v>
      </c>
      <c r="H504">
        <v>6.7876149999999997</v>
      </c>
      <c r="I504" s="71">
        <f t="shared" si="25"/>
        <v>-1.8626892498714383E-3</v>
      </c>
      <c r="J504">
        <v>6.7888650000000004</v>
      </c>
      <c r="K504" s="71">
        <f t="shared" si="26"/>
        <v>1.0073028459704654E-3</v>
      </c>
      <c r="L504">
        <v>6.8246250000000002</v>
      </c>
      <c r="M504" s="71">
        <f t="shared" si="27"/>
        <v>1.0247761384520195E-2</v>
      </c>
      <c r="N504" t="s">
        <v>795</v>
      </c>
    </row>
    <row r="505" spans="1:14">
      <c r="A505" s="68">
        <v>43308</v>
      </c>
      <c r="B505" s="41">
        <f t="shared" si="20"/>
        <v>5</v>
      </c>
      <c r="C505">
        <v>6.7942</v>
      </c>
      <c r="D505" s="71">
        <f t="shared" si="24"/>
        <v>4.129677560132038E-3</v>
      </c>
      <c r="H505">
        <v>6.8070050000000002</v>
      </c>
      <c r="I505" s="71">
        <f t="shared" si="25"/>
        <v>2.8526009772354179E-3</v>
      </c>
      <c r="J505">
        <v>6.8406000000000002</v>
      </c>
      <c r="K505" s="71">
        <f t="shared" si="26"/>
        <v>7.5916770720567415E-3</v>
      </c>
      <c r="L505">
        <v>6.8244899999999999</v>
      </c>
      <c r="M505" s="71">
        <f t="shared" si="27"/>
        <v>-1.9781502317872118E-5</v>
      </c>
    </row>
    <row r="506" spans="1:14">
      <c r="A506" s="68">
        <v>43311</v>
      </c>
      <c r="B506" s="41">
        <f t="shared" si="20"/>
        <v>1</v>
      </c>
      <c r="C506">
        <v>6.8130999999999897</v>
      </c>
      <c r="D506" s="71">
        <f t="shared" si="24"/>
        <v>2.7779224613306854E-3</v>
      </c>
      <c r="H506">
        <v>6.83718</v>
      </c>
      <c r="I506" s="71">
        <f t="shared" si="25"/>
        <v>4.4231369181296264E-3</v>
      </c>
      <c r="J506">
        <v>6.832395</v>
      </c>
      <c r="K506" s="71">
        <f t="shared" si="26"/>
        <v>-1.2001761113624807E-3</v>
      </c>
      <c r="L506">
        <v>6.8275249999999996</v>
      </c>
      <c r="M506" s="71">
        <f t="shared" si="27"/>
        <v>4.4462301718811421E-4</v>
      </c>
    </row>
    <row r="507" spans="1:14">
      <c r="A507" s="68">
        <v>43312</v>
      </c>
      <c r="B507" s="41">
        <f t="shared" si="20"/>
        <v>2</v>
      </c>
      <c r="C507">
        <v>6.8164999999999996</v>
      </c>
      <c r="D507" s="71">
        <f t="shared" si="24"/>
        <v>4.9891413842456092E-4</v>
      </c>
      <c r="H507">
        <v>6.8298050000000003</v>
      </c>
      <c r="I507" s="71">
        <f t="shared" si="25"/>
        <v>-1.0792432589697631E-3</v>
      </c>
      <c r="J507">
        <v>6.8384799999999997</v>
      </c>
      <c r="K507" s="71">
        <f t="shared" si="26"/>
        <v>8.9021374299055834E-4</v>
      </c>
      <c r="L507">
        <v>6.808325</v>
      </c>
      <c r="M507" s="71">
        <f t="shared" si="27"/>
        <v>-2.8161079344141094E-3</v>
      </c>
    </row>
    <row r="508" spans="1:14">
      <c r="A508" s="68">
        <v>43313</v>
      </c>
      <c r="B508" s="41">
        <f t="shared" si="20"/>
        <v>3</v>
      </c>
      <c r="C508">
        <v>6.8292999999999999</v>
      </c>
      <c r="D508" s="71">
        <f t="shared" si="24"/>
        <v>1.8760356672594025E-3</v>
      </c>
      <c r="H508">
        <v>6.83941</v>
      </c>
      <c r="I508" s="71">
        <f t="shared" si="25"/>
        <v>1.4053479414618821E-3</v>
      </c>
      <c r="J508">
        <v>6.8169950000000004</v>
      </c>
      <c r="K508" s="71">
        <f t="shared" si="26"/>
        <v>-3.1467257973074496E-3</v>
      </c>
      <c r="L508">
        <v>6.8389150000000001</v>
      </c>
      <c r="M508" s="71">
        <f t="shared" si="27"/>
        <v>4.4829652340733347E-3</v>
      </c>
    </row>
    <row r="509" spans="1:14">
      <c r="A509" s="68">
        <v>43314</v>
      </c>
      <c r="B509" s="41">
        <f t="shared" si="20"/>
        <v>4</v>
      </c>
      <c r="C509">
        <v>6.7942</v>
      </c>
      <c r="D509" s="71">
        <f t="shared" si="24"/>
        <v>-5.1528722670145886E-3</v>
      </c>
      <c r="H509">
        <v>6.8306950000000004</v>
      </c>
      <c r="I509" s="71">
        <f t="shared" si="25"/>
        <v>-1.2750452437188084E-3</v>
      </c>
      <c r="J509">
        <v>6.8498849999999996</v>
      </c>
      <c r="K509" s="71">
        <f t="shared" si="26"/>
        <v>4.8131048921277262E-3</v>
      </c>
      <c r="L509">
        <v>6.8787399999999996</v>
      </c>
      <c r="M509" s="71">
        <f t="shared" si="27"/>
        <v>5.8064023172030351E-3</v>
      </c>
    </row>
    <row r="510" spans="1:14">
      <c r="A510" s="68">
        <v>43315</v>
      </c>
      <c r="B510" s="41">
        <f t="shared" si="20"/>
        <v>5</v>
      </c>
      <c r="C510">
        <v>6.8322000000000003</v>
      </c>
      <c r="D510" s="71">
        <f t="shared" si="24"/>
        <v>5.5774230181851502E-3</v>
      </c>
      <c r="H510">
        <v>6.883705</v>
      </c>
      <c r="I510" s="71">
        <f t="shared" si="25"/>
        <v>7.7305990782079803E-3</v>
      </c>
      <c r="J510">
        <v>6.8967900000000002</v>
      </c>
      <c r="K510" s="71">
        <f t="shared" si="26"/>
        <v>6.8242221526846024E-3</v>
      </c>
      <c r="L510">
        <v>6.845065</v>
      </c>
      <c r="M510" s="71">
        <f t="shared" si="27"/>
        <v>-4.9075409604815018E-3</v>
      </c>
    </row>
    <row r="511" spans="1:14">
      <c r="A511" s="68">
        <v>43318</v>
      </c>
      <c r="B511" s="41">
        <f t="shared" si="20"/>
        <v>1</v>
      </c>
      <c r="C511">
        <v>6.8513000000000002</v>
      </c>
      <c r="D511" s="71">
        <f t="shared" si="24"/>
        <v>2.7916852274143438E-3</v>
      </c>
      <c r="H511">
        <v>6.8462800000000001</v>
      </c>
      <c r="I511" s="71">
        <f t="shared" si="25"/>
        <v>-5.4515853715102688E-3</v>
      </c>
      <c r="J511">
        <v>6.8591100000000003</v>
      </c>
      <c r="K511" s="71">
        <f t="shared" si="26"/>
        <v>-5.4783902529122889E-3</v>
      </c>
      <c r="L511">
        <v>6.8665050000000001</v>
      </c>
      <c r="M511" s="71">
        <f t="shared" si="27"/>
        <v>3.1272884831538101E-3</v>
      </c>
    </row>
    <row r="512" spans="1:14">
      <c r="A512" s="68">
        <v>43319</v>
      </c>
      <c r="B512" s="41">
        <f t="shared" si="20"/>
        <v>2</v>
      </c>
      <c r="C512">
        <v>6.8430999999999997</v>
      </c>
      <c r="D512" s="71">
        <f t="shared" si="24"/>
        <v>-1.1975699526841728E-3</v>
      </c>
      <c r="H512">
        <v>6.8644949999999998</v>
      </c>
      <c r="I512" s="71">
        <f t="shared" si="25"/>
        <v>2.6570359029664398E-3</v>
      </c>
      <c r="J512">
        <v>6.8394599999999999</v>
      </c>
      <c r="K512" s="71">
        <f t="shared" si="26"/>
        <v>-2.8689145622823788E-3</v>
      </c>
      <c r="L512">
        <v>6.8189549999999999</v>
      </c>
      <c r="M512" s="71">
        <f t="shared" si="27"/>
        <v>-6.9490088523024166E-3</v>
      </c>
    </row>
    <row r="513" spans="1:13">
      <c r="A513" s="68">
        <v>43320</v>
      </c>
      <c r="B513" s="41">
        <f t="shared" si="20"/>
        <v>3</v>
      </c>
      <c r="C513">
        <v>6.8312999999999997</v>
      </c>
      <c r="D513" s="71">
        <f t="shared" si="24"/>
        <v>-1.725853116615839E-3</v>
      </c>
      <c r="H513">
        <v>6.8288500000000001</v>
      </c>
      <c r="I513" s="71">
        <f t="shared" si="25"/>
        <v>-5.2061903810031868E-3</v>
      </c>
      <c r="J513">
        <v>6.8413750000000002</v>
      </c>
      <c r="K513" s="71">
        <f t="shared" si="26"/>
        <v>2.7995367424677332E-4</v>
      </c>
      <c r="L513">
        <v>6.8259100000000004</v>
      </c>
      <c r="M513" s="71">
        <f t="shared" si="27"/>
        <v>1.0194312076119919E-3</v>
      </c>
    </row>
    <row r="514" spans="1:13">
      <c r="A514" s="68">
        <v>43321</v>
      </c>
      <c r="B514" s="41">
        <f t="shared" si="20"/>
        <v>4</v>
      </c>
      <c r="C514">
        <v>6.8316999999999997</v>
      </c>
      <c r="D514" s="71">
        <f t="shared" si="24"/>
        <v>5.8552294534820318E-5</v>
      </c>
      <c r="H514">
        <v>6.8226550000000001</v>
      </c>
      <c r="I514" s="71">
        <f t="shared" si="25"/>
        <v>-9.0759230213035495E-4</v>
      </c>
      <c r="J514">
        <v>6.8263100000000003</v>
      </c>
      <c r="K514" s="71">
        <f t="shared" si="26"/>
        <v>-2.2044707792046457E-3</v>
      </c>
      <c r="L514">
        <v>6.8451899999999997</v>
      </c>
      <c r="M514" s="71">
        <f t="shared" si="27"/>
        <v>2.8205503261393159E-3</v>
      </c>
    </row>
    <row r="515" spans="1:13">
      <c r="A515" s="68">
        <v>43322</v>
      </c>
      <c r="B515" s="41">
        <f t="shared" si="20"/>
        <v>5</v>
      </c>
      <c r="C515">
        <v>6.8395000000000001</v>
      </c>
      <c r="D515" s="71">
        <f t="shared" si="24"/>
        <v>1.1410850322355049E-3</v>
      </c>
      <c r="H515">
        <v>6.8621100000000004</v>
      </c>
      <c r="I515" s="71">
        <f t="shared" si="25"/>
        <v>5.7662823326829048E-3</v>
      </c>
      <c r="J515">
        <v>6.8620999999999999</v>
      </c>
      <c r="K515" s="71">
        <f t="shared" si="26"/>
        <v>5.2292532962840629E-3</v>
      </c>
      <c r="L515">
        <v>6.8692349999999998</v>
      </c>
      <c r="M515" s="71">
        <f t="shared" si="27"/>
        <v>3.5065304797855402E-3</v>
      </c>
    </row>
    <row r="516" spans="1:13">
      <c r="A516" s="68">
        <v>43325</v>
      </c>
      <c r="B516" s="41">
        <f t="shared" si="20"/>
        <v>1</v>
      </c>
      <c r="C516">
        <v>6.8628999999999998</v>
      </c>
      <c r="D516" s="71">
        <f t="shared" si="24"/>
        <v>3.4154633856122089E-3</v>
      </c>
      <c r="H516">
        <v>6.8822900000000002</v>
      </c>
      <c r="I516" s="71">
        <f t="shared" si="25"/>
        <v>2.9364707809399751E-3</v>
      </c>
      <c r="J516">
        <v>6.8884800000000004</v>
      </c>
      <c r="K516" s="71">
        <f t="shared" si="26"/>
        <v>3.8369337677376966E-3</v>
      </c>
      <c r="L516">
        <v>6.9071300000000004</v>
      </c>
      <c r="M516" s="71">
        <f t="shared" si="27"/>
        <v>5.501465092980929E-3</v>
      </c>
    </row>
    <row r="517" spans="1:13">
      <c r="A517" s="68">
        <v>43326</v>
      </c>
      <c r="B517" s="41">
        <f t="shared" si="20"/>
        <v>2</v>
      </c>
      <c r="C517">
        <v>6.8695000000000004</v>
      </c>
      <c r="D517" s="71">
        <f t="shared" si="24"/>
        <v>9.6123044889184295E-4</v>
      </c>
      <c r="H517">
        <v>6.8929900000000002</v>
      </c>
      <c r="I517" s="71">
        <f t="shared" si="25"/>
        <v>1.5535077547514211E-3</v>
      </c>
      <c r="J517">
        <v>6.894685</v>
      </c>
      <c r="K517" s="71">
        <f t="shared" si="26"/>
        <v>9.0037381387868818E-4</v>
      </c>
      <c r="L517">
        <v>6.8968600000000002</v>
      </c>
      <c r="M517" s="71">
        <f t="shared" si="27"/>
        <v>-1.4879758526160584E-3</v>
      </c>
    </row>
    <row r="518" spans="1:13">
      <c r="A518" s="68">
        <v>43327</v>
      </c>
      <c r="B518" s="41">
        <f t="shared" si="20"/>
        <v>3</v>
      </c>
      <c r="C518">
        <v>6.8855999999999904</v>
      </c>
      <c r="D518" s="71">
        <f t="shared" si="24"/>
        <v>2.3409509712604489E-3</v>
      </c>
      <c r="H518">
        <v>6.9217149999999998</v>
      </c>
      <c r="I518" s="71">
        <f t="shared" si="25"/>
        <v>4.1586181388240575E-3</v>
      </c>
      <c r="J518">
        <v>6.9193049999999996</v>
      </c>
      <c r="K518" s="71">
        <f t="shared" si="26"/>
        <v>3.5645061373090281E-3</v>
      </c>
      <c r="L518">
        <v>6.951225</v>
      </c>
      <c r="M518" s="71">
        <f t="shared" si="27"/>
        <v>7.8516674751678943E-3</v>
      </c>
    </row>
    <row r="519" spans="1:13">
      <c r="A519" s="68">
        <v>43328</v>
      </c>
      <c r="B519" s="41">
        <f t="shared" si="20"/>
        <v>4</v>
      </c>
      <c r="C519">
        <v>6.8945999999999996</v>
      </c>
      <c r="D519" s="71">
        <f t="shared" si="24"/>
        <v>1.3062221563797101E-3</v>
      </c>
      <c r="H519">
        <v>6.8747150000000001</v>
      </c>
      <c r="I519" s="71">
        <f t="shared" si="25"/>
        <v>-6.8133831462345749E-3</v>
      </c>
      <c r="J519">
        <v>6.8954700000000004</v>
      </c>
      <c r="K519" s="71">
        <f t="shared" si="26"/>
        <v>-3.4506568004673034E-3</v>
      </c>
      <c r="L519">
        <v>6.8632150000000003</v>
      </c>
      <c r="M519" s="71">
        <f t="shared" si="27"/>
        <v>-1.2741912194071474E-2</v>
      </c>
    </row>
    <row r="520" spans="1:13">
      <c r="A520" s="68">
        <v>43329</v>
      </c>
      <c r="B520" s="41">
        <f t="shared" si="20"/>
        <v>5</v>
      </c>
      <c r="C520">
        <v>6.8945999999999996</v>
      </c>
      <c r="D520" s="71">
        <f t="shared" si="24"/>
        <v>0</v>
      </c>
      <c r="H520">
        <v>6.8750850000000003</v>
      </c>
      <c r="I520" s="71">
        <f t="shared" si="25"/>
        <v>5.3818964652555093E-5</v>
      </c>
      <c r="J520">
        <v>6.8663749999999997</v>
      </c>
      <c r="K520" s="71">
        <f t="shared" si="26"/>
        <v>-4.228363762163994E-3</v>
      </c>
      <c r="L520">
        <v>6.8323349999999996</v>
      </c>
      <c r="M520" s="71">
        <f t="shared" si="27"/>
        <v>-4.5095016016548709E-3</v>
      </c>
    </row>
    <row r="521" spans="1:13">
      <c r="A521" s="68">
        <v>43332</v>
      </c>
      <c r="B521" s="41">
        <f t="shared" si="20"/>
        <v>1</v>
      </c>
      <c r="C521">
        <v>6.8717999999999897</v>
      </c>
      <c r="D521" s="71">
        <f t="shared" si="24"/>
        <v>-3.3124158599188726E-3</v>
      </c>
      <c r="H521">
        <v>6.84321</v>
      </c>
      <c r="I521" s="71">
        <f t="shared" si="25"/>
        <v>-4.6470873184773047E-3</v>
      </c>
      <c r="J521">
        <v>6.8444750000000001</v>
      </c>
      <c r="K521" s="71">
        <f t="shared" si="26"/>
        <v>-3.1945530181468778E-3</v>
      </c>
      <c r="L521">
        <v>6.8351150000000001</v>
      </c>
      <c r="M521" s="71">
        <f t="shared" si="27"/>
        <v>4.0680595697647646E-4</v>
      </c>
    </row>
    <row r="522" spans="1:13">
      <c r="A522" s="68">
        <v>43333</v>
      </c>
      <c r="B522" s="41">
        <f t="shared" si="20"/>
        <v>2</v>
      </c>
      <c r="C522">
        <v>6.8360000000000003</v>
      </c>
      <c r="D522" s="71">
        <f t="shared" si="24"/>
        <v>-5.2233153962424547E-3</v>
      </c>
      <c r="H522">
        <v>6.8314899999999996</v>
      </c>
      <c r="I522" s="71">
        <f t="shared" si="25"/>
        <v>-1.7141148061211092E-3</v>
      </c>
      <c r="J522">
        <v>6.8330950000000001</v>
      </c>
      <c r="K522" s="71">
        <f t="shared" si="26"/>
        <v>-1.6640386597850841E-3</v>
      </c>
      <c r="L522">
        <v>6.8277749999999999</v>
      </c>
      <c r="M522" s="71">
        <f t="shared" si="27"/>
        <v>-1.07444335804881E-3</v>
      </c>
    </row>
    <row r="523" spans="1:13">
      <c r="A523" s="68">
        <v>43334</v>
      </c>
      <c r="B523" s="41">
        <f t="shared" si="20"/>
        <v>3</v>
      </c>
      <c r="C523">
        <v>6.8270999999999997</v>
      </c>
      <c r="D523" s="71">
        <f t="shared" si="24"/>
        <v>-1.3027792021988957E-3</v>
      </c>
      <c r="H523">
        <v>6.8368399999999996</v>
      </c>
      <c r="I523" s="71">
        <f t="shared" si="25"/>
        <v>7.8283159291850238E-4</v>
      </c>
      <c r="J523">
        <v>6.8445</v>
      </c>
      <c r="K523" s="71">
        <f t="shared" si="26"/>
        <v>1.6676912342108669E-3</v>
      </c>
      <c r="L523">
        <v>6.8463700000000003</v>
      </c>
      <c r="M523" s="71">
        <f t="shared" si="27"/>
        <v>2.7197329649767637E-3</v>
      </c>
    </row>
    <row r="524" spans="1:13">
      <c r="A524" s="68">
        <v>43335</v>
      </c>
      <c r="B524" s="41">
        <f t="shared" si="20"/>
        <v>4</v>
      </c>
      <c r="C524">
        <v>6.8366999999999898</v>
      </c>
      <c r="D524" s="71">
        <f t="shared" si="24"/>
        <v>1.4051730235511738E-3</v>
      </c>
      <c r="H524">
        <v>6.8704999999999998</v>
      </c>
      <c r="I524" s="71">
        <f t="shared" si="25"/>
        <v>4.9112472088022807E-3</v>
      </c>
      <c r="J524">
        <v>6.8719200000000003</v>
      </c>
      <c r="K524" s="71">
        <f t="shared" si="26"/>
        <v>3.9981331172232442E-3</v>
      </c>
      <c r="L524">
        <v>6.8924250000000002</v>
      </c>
      <c r="M524" s="71">
        <f t="shared" si="27"/>
        <v>6.7043976579003938E-3</v>
      </c>
    </row>
    <row r="525" spans="1:13">
      <c r="A525" s="68">
        <v>43336</v>
      </c>
      <c r="B525" s="41">
        <f t="shared" si="20"/>
        <v>5</v>
      </c>
      <c r="C525">
        <v>6.8710000000000004</v>
      </c>
      <c r="D525" s="71">
        <f t="shared" si="24"/>
        <v>5.0044969742421746E-3</v>
      </c>
      <c r="H525">
        <v>6.8754099999999996</v>
      </c>
      <c r="I525" s="71">
        <f t="shared" si="25"/>
        <v>7.1439434840205832E-4</v>
      </c>
      <c r="J525">
        <v>6.8741899999999996</v>
      </c>
      <c r="K525" s="71">
        <f t="shared" si="26"/>
        <v>3.3027525905635741E-4</v>
      </c>
      <c r="L525">
        <v>6.8062950000000004</v>
      </c>
      <c r="M525" s="71">
        <f t="shared" si="27"/>
        <v>-1.2575063216268501E-2</v>
      </c>
    </row>
    <row r="526" spans="1:13">
      <c r="A526" s="68">
        <v>43339</v>
      </c>
      <c r="B526" s="41">
        <f t="shared" si="20"/>
        <v>1</v>
      </c>
      <c r="C526">
        <v>6.8507999999999996</v>
      </c>
      <c r="D526" s="71">
        <f t="shared" si="24"/>
        <v>-2.9442222728622868E-3</v>
      </c>
      <c r="H526">
        <v>6.8075799999999997</v>
      </c>
      <c r="I526" s="71">
        <f t="shared" si="25"/>
        <v>-9.9145808969681101E-3</v>
      </c>
      <c r="J526">
        <v>6.8099850000000002</v>
      </c>
      <c r="K526" s="71">
        <f t="shared" si="26"/>
        <v>-9.3839009138861375E-3</v>
      </c>
      <c r="L526">
        <v>6.79793</v>
      </c>
      <c r="M526" s="71">
        <f t="shared" si="27"/>
        <v>-1.2297651728363503E-3</v>
      </c>
    </row>
    <row r="527" spans="1:13">
      <c r="A527" s="68">
        <v>43340</v>
      </c>
      <c r="B527" s="41">
        <f t="shared" si="20"/>
        <v>2</v>
      </c>
      <c r="C527">
        <v>6.8052000000000001</v>
      </c>
      <c r="D527" s="71">
        <f t="shared" si="24"/>
        <v>-6.6784079502310734E-3</v>
      </c>
      <c r="H527">
        <v>6.8056650000000003</v>
      </c>
      <c r="I527" s="71">
        <f t="shared" si="25"/>
        <v>-2.8134364916390935E-4</v>
      </c>
      <c r="J527">
        <v>6.7983750000000001</v>
      </c>
      <c r="K527" s="71">
        <f t="shared" si="26"/>
        <v>-1.7063044800184734E-3</v>
      </c>
      <c r="L527">
        <v>6.7995749999999999</v>
      </c>
      <c r="M527" s="71">
        <f t="shared" si="27"/>
        <v>2.4195615416576992E-4</v>
      </c>
    </row>
    <row r="528" spans="1:13">
      <c r="A528" s="68">
        <v>43341</v>
      </c>
      <c r="B528" s="41">
        <f t="shared" si="20"/>
        <v>3</v>
      </c>
      <c r="C528">
        <v>6.8071999999999999</v>
      </c>
      <c r="D528" s="71">
        <f t="shared" si="24"/>
        <v>2.9384972736493288E-4</v>
      </c>
      <c r="H528">
        <v>6.8159450000000001</v>
      </c>
      <c r="I528" s="71">
        <f t="shared" si="25"/>
        <v>1.509366653669808E-3</v>
      </c>
      <c r="J528">
        <v>6.8258099999999997</v>
      </c>
      <c r="K528" s="71">
        <f t="shared" si="26"/>
        <v>4.0274023118291469E-3</v>
      </c>
      <c r="L528">
        <v>6.8222899999999997</v>
      </c>
      <c r="M528" s="71">
        <f t="shared" si="27"/>
        <v>3.3350823920927E-3</v>
      </c>
    </row>
    <row r="529" spans="1:13">
      <c r="A529" s="68">
        <v>43342</v>
      </c>
      <c r="B529" s="41">
        <f t="shared" si="20"/>
        <v>4</v>
      </c>
      <c r="C529">
        <v>6.8113000000000001</v>
      </c>
      <c r="D529" s="71">
        <f t="shared" si="24"/>
        <v>6.0212213149340185E-4</v>
      </c>
      <c r="H529">
        <v>6.8409050000000002</v>
      </c>
      <c r="I529" s="71">
        <f t="shared" si="25"/>
        <v>3.6553125781595961E-3</v>
      </c>
      <c r="J529">
        <v>6.8421799999999999</v>
      </c>
      <c r="K529" s="71">
        <f t="shared" si="26"/>
        <v>2.3953789587744839E-3</v>
      </c>
      <c r="L529">
        <v>6.8687899999999997</v>
      </c>
      <c r="M529" s="71">
        <f t="shared" si="27"/>
        <v>6.7927700077779598E-3</v>
      </c>
    </row>
    <row r="530" spans="1:13">
      <c r="A530" s="68">
        <v>43343</v>
      </c>
      <c r="B530" s="41">
        <f t="shared" si="20"/>
        <v>5</v>
      </c>
      <c r="C530">
        <v>6.8246000000000002</v>
      </c>
      <c r="D530" s="71">
        <f t="shared" si="24"/>
        <v>1.9507336101919934E-3</v>
      </c>
      <c r="H530">
        <v>6.8403999999999998</v>
      </c>
      <c r="I530" s="71">
        <f t="shared" si="25"/>
        <v>-7.3823367029595601E-5</v>
      </c>
      <c r="J530">
        <v>6.8518949999999998</v>
      </c>
      <c r="K530" s="71">
        <f t="shared" si="26"/>
        <v>1.4188620450565233E-3</v>
      </c>
      <c r="L530">
        <v>6.8429450000000003</v>
      </c>
      <c r="M530" s="71">
        <f t="shared" si="27"/>
        <v>-3.7697681011570694E-3</v>
      </c>
    </row>
    <row r="531" spans="1:13">
      <c r="A531" s="68">
        <v>43346</v>
      </c>
      <c r="B531" s="41">
        <f t="shared" si="20"/>
        <v>1</v>
      </c>
      <c r="C531">
        <v>6.8346999999999998</v>
      </c>
      <c r="D531" s="71">
        <f t="shared" si="24"/>
        <v>1.4788461840230596E-3</v>
      </c>
      <c r="H531">
        <v>6.8393649999999999</v>
      </c>
      <c r="I531" s="71">
        <f t="shared" si="25"/>
        <v>-1.5131838916454624E-4</v>
      </c>
      <c r="J531">
        <v>6.831995</v>
      </c>
      <c r="K531" s="71">
        <f t="shared" si="26"/>
        <v>-2.9085317155812954E-3</v>
      </c>
      <c r="L531">
        <v>6.8342999999999998</v>
      </c>
      <c r="M531" s="71">
        <f t="shared" si="27"/>
        <v>-1.2641436416864647E-3</v>
      </c>
    </row>
    <row r="532" spans="1:13">
      <c r="A532" s="68">
        <v>43347</v>
      </c>
      <c r="B532" s="41">
        <f t="shared" si="20"/>
        <v>2</v>
      </c>
      <c r="C532">
        <v>6.8182999999999998</v>
      </c>
      <c r="D532" s="71">
        <f t="shared" si="24"/>
        <v>-2.4024035578662896E-3</v>
      </c>
      <c r="H532">
        <v>6.8343800000000003</v>
      </c>
      <c r="I532" s="71">
        <f t="shared" si="25"/>
        <v>-7.2913458907572135E-4</v>
      </c>
      <c r="J532">
        <v>6.8493149999999998</v>
      </c>
      <c r="K532" s="71">
        <f t="shared" si="26"/>
        <v>2.5319226379166733E-3</v>
      </c>
      <c r="L532">
        <v>6.8472499999999998</v>
      </c>
      <c r="M532" s="71">
        <f t="shared" si="27"/>
        <v>1.893060927656131E-3</v>
      </c>
    </row>
    <row r="533" spans="1:13">
      <c r="A533" s="68">
        <v>43348</v>
      </c>
      <c r="B533" s="41">
        <f t="shared" si="20"/>
        <v>3</v>
      </c>
      <c r="C533">
        <v>6.8266</v>
      </c>
      <c r="D533" s="71">
        <f t="shared" si="24"/>
        <v>1.216571909460559E-3</v>
      </c>
      <c r="H533">
        <v>6.8570099999999998</v>
      </c>
      <c r="I533" s="71">
        <f t="shared" si="25"/>
        <v>3.3057301863584116E-3</v>
      </c>
      <c r="J533">
        <v>6.8581450000000004</v>
      </c>
      <c r="K533" s="71">
        <f t="shared" si="26"/>
        <v>1.2883497338484692E-3</v>
      </c>
      <c r="L533">
        <v>6.8429549999999999</v>
      </c>
      <c r="M533" s="71">
        <f t="shared" si="27"/>
        <v>-6.2745592792980793E-4</v>
      </c>
    </row>
    <row r="534" spans="1:13">
      <c r="A534" s="68">
        <v>43349</v>
      </c>
      <c r="B534" s="41">
        <f t="shared" si="20"/>
        <v>4</v>
      </c>
      <c r="C534">
        <v>6.8216999999999999</v>
      </c>
      <c r="D534" s="71">
        <f t="shared" si="24"/>
        <v>-7.1803817479513849E-4</v>
      </c>
      <c r="H534">
        <v>6.8576649999999999</v>
      </c>
      <c r="I534" s="71">
        <f t="shared" si="25"/>
        <v>9.551812208422961E-5</v>
      </c>
      <c r="J534">
        <v>6.8402950000000002</v>
      </c>
      <c r="K534" s="71">
        <f t="shared" si="26"/>
        <v>-2.6061376482329375E-3</v>
      </c>
      <c r="L534">
        <v>6.8434049999999997</v>
      </c>
      <c r="M534" s="71">
        <f t="shared" si="27"/>
        <v>6.5758901586928422E-5</v>
      </c>
    </row>
    <row r="535" spans="1:13">
      <c r="A535" s="68">
        <v>43350</v>
      </c>
      <c r="B535" s="41">
        <f t="shared" si="20"/>
        <v>5</v>
      </c>
      <c r="C535">
        <v>6.8212000000000002</v>
      </c>
      <c r="D535" s="71">
        <f t="shared" si="24"/>
        <v>-7.3298199095988274E-5</v>
      </c>
      <c r="H535">
        <v>6.8479299999999999</v>
      </c>
      <c r="I535" s="71">
        <f t="shared" si="25"/>
        <v>-1.4205879623845781E-3</v>
      </c>
      <c r="J535">
        <v>6.8477499999999996</v>
      </c>
      <c r="K535" s="71">
        <f t="shared" si="26"/>
        <v>1.0892718042817349E-3</v>
      </c>
      <c r="L535">
        <v>6.8689099999999996</v>
      </c>
      <c r="M535" s="71">
        <f t="shared" si="27"/>
        <v>3.7200180148492497E-3</v>
      </c>
    </row>
    <row r="536" spans="1:13">
      <c r="A536" s="68">
        <v>43353</v>
      </c>
      <c r="B536" s="41">
        <f t="shared" si="20"/>
        <v>1</v>
      </c>
      <c r="C536">
        <v>6.8388999999999998</v>
      </c>
      <c r="D536" s="71">
        <f t="shared" si="24"/>
        <v>2.5914905316708151E-3</v>
      </c>
      <c r="H536">
        <v>6.8741099999999999</v>
      </c>
      <c r="I536" s="71">
        <f t="shared" si="25"/>
        <v>3.8157638026379776E-3</v>
      </c>
      <c r="J536">
        <v>6.87209</v>
      </c>
      <c r="K536" s="71">
        <f t="shared" si="26"/>
        <v>3.5481500564776293E-3</v>
      </c>
      <c r="L536">
        <v>6.8696000000000002</v>
      </c>
      <c r="M536" s="71">
        <f t="shared" si="27"/>
        <v>1.0044757409368321E-4</v>
      </c>
    </row>
    <row r="537" spans="1:13">
      <c r="A537" s="68">
        <v>43354</v>
      </c>
      <c r="B537" s="41">
        <f t="shared" si="20"/>
        <v>2</v>
      </c>
      <c r="C537">
        <v>6.8487999999999998</v>
      </c>
      <c r="D537" s="71">
        <f t="shared" si="24"/>
        <v>1.4465544578458217E-3</v>
      </c>
      <c r="H537">
        <v>6.8739400000000002</v>
      </c>
      <c r="I537" s="71">
        <f t="shared" si="25"/>
        <v>-2.4730780002704667E-5</v>
      </c>
      <c r="J537">
        <v>6.8801100000000002</v>
      </c>
      <c r="K537" s="71">
        <f t="shared" si="26"/>
        <v>1.1663589693571368E-3</v>
      </c>
      <c r="L537">
        <v>6.8781049999999997</v>
      </c>
      <c r="M537" s="71">
        <f t="shared" si="27"/>
        <v>1.2372975831279763E-3</v>
      </c>
    </row>
    <row r="538" spans="1:13">
      <c r="A538" s="68">
        <v>43355</v>
      </c>
      <c r="B538" s="41">
        <f t="shared" si="20"/>
        <v>3</v>
      </c>
      <c r="C538">
        <v>6.8545999999999996</v>
      </c>
      <c r="D538" s="71">
        <f t="shared" si="24"/>
        <v>8.4650529742142234E-4</v>
      </c>
      <c r="H538">
        <v>6.8829050000000001</v>
      </c>
      <c r="I538" s="71">
        <f t="shared" si="25"/>
        <v>1.3033513525941701E-3</v>
      </c>
      <c r="J538">
        <v>6.87547</v>
      </c>
      <c r="K538" s="71">
        <f t="shared" si="26"/>
        <v>-6.7463533722099812E-4</v>
      </c>
      <c r="L538">
        <v>6.83066</v>
      </c>
      <c r="M538" s="71">
        <f t="shared" si="27"/>
        <v>-6.9218765415266269E-3</v>
      </c>
    </row>
    <row r="539" spans="1:13">
      <c r="A539" s="68">
        <v>43356</v>
      </c>
      <c r="B539" s="41">
        <f t="shared" si="20"/>
        <v>4</v>
      </c>
      <c r="C539">
        <v>6.8487999999999998</v>
      </c>
      <c r="D539" s="71">
        <f t="shared" si="24"/>
        <v>-8.4650529742144663E-4</v>
      </c>
      <c r="H539">
        <v>6.84687</v>
      </c>
      <c r="I539" s="71">
        <f t="shared" si="25"/>
        <v>-5.2491876585364526E-3</v>
      </c>
      <c r="J539">
        <v>6.8462149999999999</v>
      </c>
      <c r="K539" s="71">
        <f t="shared" si="26"/>
        <v>-4.2640600373342642E-3</v>
      </c>
      <c r="L539">
        <v>6.8426999999999998</v>
      </c>
      <c r="M539" s="71">
        <f t="shared" si="27"/>
        <v>1.7610891707338411E-3</v>
      </c>
    </row>
    <row r="540" spans="1:13">
      <c r="A540" s="68">
        <v>43357</v>
      </c>
      <c r="B540" s="41">
        <f t="shared" si="20"/>
        <v>5</v>
      </c>
      <c r="C540">
        <v>6.8361999999999998</v>
      </c>
      <c r="D540" s="71">
        <f t="shared" si="24"/>
        <v>-1.84143274540266E-3</v>
      </c>
      <c r="H540">
        <v>6.8530499999999996</v>
      </c>
      <c r="I540" s="71">
        <f t="shared" si="25"/>
        <v>9.0219511050978389E-4</v>
      </c>
      <c r="J540">
        <v>6.8469600000000002</v>
      </c>
      <c r="K540" s="71">
        <f t="shared" si="26"/>
        <v>1.0881333229653342E-4</v>
      </c>
      <c r="L540">
        <v>6.8776900000000003</v>
      </c>
      <c r="M540" s="71">
        <f t="shared" si="27"/>
        <v>5.1004491642223111E-3</v>
      </c>
    </row>
    <row r="541" spans="1:13">
      <c r="A541" s="68">
        <v>43360</v>
      </c>
      <c r="B541" s="41">
        <f t="shared" si="20"/>
        <v>1</v>
      </c>
      <c r="C541">
        <v>6.8509000000000002</v>
      </c>
      <c r="D541" s="71">
        <f t="shared" si="24"/>
        <v>2.1480088042139657E-3</v>
      </c>
      <c r="H541">
        <v>6.8723400000000003</v>
      </c>
      <c r="I541" s="71">
        <f t="shared" si="25"/>
        <v>2.8108509413092208E-3</v>
      </c>
      <c r="J541">
        <v>6.8745200000000004</v>
      </c>
      <c r="K541" s="71">
        <f t="shared" si="26"/>
        <v>4.0170647861399889E-3</v>
      </c>
      <c r="L541">
        <v>6.8704599999999996</v>
      </c>
      <c r="M541" s="71">
        <f t="shared" si="27"/>
        <v>-1.0517779725284296E-3</v>
      </c>
    </row>
    <row r="542" spans="1:13">
      <c r="A542" s="68">
        <v>43361</v>
      </c>
      <c r="B542" s="41">
        <f t="shared" si="20"/>
        <v>2</v>
      </c>
      <c r="C542">
        <v>6.8553999999999897</v>
      </c>
      <c r="D542" s="71">
        <f t="shared" si="24"/>
        <v>6.5663237513808226E-4</v>
      </c>
      <c r="H542">
        <v>6.8643549999999998</v>
      </c>
      <c r="I542" s="71">
        <f t="shared" si="25"/>
        <v>-1.1625796305985317E-3</v>
      </c>
      <c r="J542">
        <v>6.8750900000000001</v>
      </c>
      <c r="K542" s="71">
        <f t="shared" si="26"/>
        <v>8.291144262645241E-5</v>
      </c>
      <c r="L542">
        <v>6.8595449999999998</v>
      </c>
      <c r="M542" s="71">
        <f t="shared" si="27"/>
        <v>-1.5899487726871145E-3</v>
      </c>
    </row>
    <row r="543" spans="1:13">
      <c r="A543" s="68">
        <v>43362</v>
      </c>
      <c r="B543" s="41">
        <f t="shared" si="20"/>
        <v>3</v>
      </c>
      <c r="C543">
        <v>6.8569000000000004</v>
      </c>
      <c r="D543" s="71">
        <f t="shared" si="24"/>
        <v>2.187816786380567E-4</v>
      </c>
      <c r="H543">
        <v>6.8470500000000003</v>
      </c>
      <c r="I543" s="71">
        <f t="shared" si="25"/>
        <v>-2.524177381995665E-3</v>
      </c>
      <c r="J543">
        <v>6.8512500000000003</v>
      </c>
      <c r="K543" s="71">
        <f t="shared" si="26"/>
        <v>-3.4736169978515316E-3</v>
      </c>
      <c r="L543">
        <v>6.8628999999999998</v>
      </c>
      <c r="M543" s="71">
        <f t="shared" si="27"/>
        <v>4.8897992549422223E-4</v>
      </c>
    </row>
    <row r="544" spans="1:13">
      <c r="A544" s="68">
        <v>43363</v>
      </c>
      <c r="B544" s="41">
        <f t="shared" si="20"/>
        <v>4</v>
      </c>
      <c r="C544">
        <v>6.8529999999999998</v>
      </c>
      <c r="D544" s="71">
        <f t="shared" si="24"/>
        <v>-5.6893195503951932E-4</v>
      </c>
      <c r="H544">
        <v>6.8536849999999996</v>
      </c>
      <c r="I544" s="71">
        <f t="shared" si="25"/>
        <v>9.6856125145059586E-4</v>
      </c>
      <c r="J544">
        <v>6.8579499999999998</v>
      </c>
      <c r="K544" s="71">
        <f t="shared" si="26"/>
        <v>9.7744588063950377E-4</v>
      </c>
      <c r="L544">
        <v>6.8361349999999996</v>
      </c>
      <c r="M544" s="71">
        <f t="shared" si="27"/>
        <v>-3.9075794837548092E-3</v>
      </c>
    </row>
    <row r="545" spans="1:13">
      <c r="A545" s="68">
        <v>43364</v>
      </c>
      <c r="B545" s="41">
        <f t="shared" si="20"/>
        <v>5</v>
      </c>
      <c r="C545">
        <v>6.8357000000000001</v>
      </c>
      <c r="D545" s="71">
        <f t="shared" si="24"/>
        <v>-2.5276336263791652E-3</v>
      </c>
      <c r="H545">
        <v>6.8291050000000002</v>
      </c>
      <c r="I545" s="71">
        <f t="shared" si="25"/>
        <v>-3.5928383671574539E-3</v>
      </c>
      <c r="J545">
        <v>6.8343499999999997</v>
      </c>
      <c r="K545" s="71">
        <f t="shared" si="26"/>
        <v>-3.4471963614901573E-3</v>
      </c>
      <c r="L545">
        <v>6.8493550000000001</v>
      </c>
      <c r="M545" s="71">
        <f t="shared" si="27"/>
        <v>1.9319738075869075E-3</v>
      </c>
    </row>
    <row r="546" spans="1:13">
      <c r="A546" s="68">
        <v>43367</v>
      </c>
      <c r="B546" s="41">
        <f t="shared" ref="B546:B557" si="28">WEEKDAY(A546,2)</f>
        <v>1</v>
      </c>
      <c r="C546">
        <v>6.8357000000000001</v>
      </c>
      <c r="D546" s="71">
        <f t="shared" si="24"/>
        <v>0</v>
      </c>
      <c r="H546">
        <v>6.8678499999999998</v>
      </c>
      <c r="I546" s="71">
        <f t="shared" si="25"/>
        <v>5.6574769125970507E-3</v>
      </c>
      <c r="J546">
        <v>6.8591300000000004</v>
      </c>
      <c r="K546" s="71">
        <f t="shared" si="26"/>
        <v>3.6192446404112212E-3</v>
      </c>
      <c r="L546">
        <v>6.8703649999999996</v>
      </c>
      <c r="M546" s="71">
        <f t="shared" si="27"/>
        <v>3.0627471148899567E-3</v>
      </c>
    </row>
    <row r="547" spans="1:13">
      <c r="A547" s="68">
        <v>43368</v>
      </c>
      <c r="B547" s="41">
        <f t="shared" si="28"/>
        <v>2</v>
      </c>
      <c r="C547">
        <v>6.8439999999999896</v>
      </c>
      <c r="D547" s="71">
        <f t="shared" si="24"/>
        <v>1.2134770526381409E-3</v>
      </c>
      <c r="H547">
        <v>6.8634149999999998</v>
      </c>
      <c r="I547" s="71">
        <f t="shared" si="25"/>
        <v>-6.4597109650404939E-4</v>
      </c>
      <c r="J547">
        <v>6.8718149999999998</v>
      </c>
      <c r="K547" s="71">
        <f t="shared" si="26"/>
        <v>1.8476519436483739E-3</v>
      </c>
      <c r="L547">
        <v>6.8697600000000003</v>
      </c>
      <c r="M547" s="71">
        <f t="shared" si="27"/>
        <v>-8.8063245478476373E-5</v>
      </c>
    </row>
    <row r="548" spans="1:13">
      <c r="A548" s="68">
        <v>43369</v>
      </c>
      <c r="B548" s="41">
        <f t="shared" si="28"/>
        <v>3</v>
      </c>
      <c r="C548">
        <v>6.8571</v>
      </c>
      <c r="D548" s="71">
        <f t="shared" si="24"/>
        <v>1.9122558031007492E-3</v>
      </c>
      <c r="H548">
        <v>6.8713800000000003</v>
      </c>
      <c r="I548" s="71">
        <f t="shared" si="25"/>
        <v>1.1598281434673707E-3</v>
      </c>
      <c r="J548">
        <v>6.8775700000000004</v>
      </c>
      <c r="K548" s="71">
        <f t="shared" si="26"/>
        <v>8.3712840044632467E-4</v>
      </c>
      <c r="L548">
        <v>6.8776849999999996</v>
      </c>
      <c r="M548" s="71">
        <f t="shared" si="27"/>
        <v>1.152941637936919E-3</v>
      </c>
    </row>
    <row r="549" spans="1:13">
      <c r="A549" s="68">
        <v>43370</v>
      </c>
      <c r="B549" s="41">
        <f t="shared" si="28"/>
        <v>4</v>
      </c>
      <c r="C549">
        <v>6.8641999999999896</v>
      </c>
      <c r="D549" s="71">
        <f t="shared" si="24"/>
        <v>1.0348874572613804E-3</v>
      </c>
      <c r="H549">
        <v>6.8746200000000002</v>
      </c>
      <c r="I549" s="71">
        <f t="shared" si="25"/>
        <v>4.7140987341785085E-4</v>
      </c>
      <c r="J549">
        <v>6.8753700000000002</v>
      </c>
      <c r="K549" s="71">
        <f t="shared" si="26"/>
        <v>-3.1993159553751814E-4</v>
      </c>
      <c r="L549">
        <v>6.8864049999999999</v>
      </c>
      <c r="M549" s="71">
        <f t="shared" si="27"/>
        <v>1.26706540957387E-3</v>
      </c>
    </row>
    <row r="550" spans="1:13">
      <c r="A550" s="68">
        <v>43371</v>
      </c>
      <c r="B550" s="41">
        <f t="shared" si="28"/>
        <v>5</v>
      </c>
      <c r="C550" s="70">
        <v>6.8641999999999896</v>
      </c>
      <c r="D550" s="71">
        <f t="shared" ref="D550:D554" si="29">LN(C550/C549)</f>
        <v>0</v>
      </c>
      <c r="E550" s="70"/>
      <c r="F550" s="70"/>
      <c r="G550" s="70"/>
      <c r="H550" s="70">
        <v>6.8746200000000002</v>
      </c>
      <c r="I550" s="71">
        <f t="shared" ref="I550:I554" si="30">LN(H550/H549)</f>
        <v>0</v>
      </c>
      <c r="J550" s="70">
        <v>6.8753700000000002</v>
      </c>
      <c r="K550" s="71">
        <f t="shared" ref="K550:K554" si="31">LN(J550/J549)</f>
        <v>0</v>
      </c>
      <c r="L550" s="70">
        <v>6.8864049999999999</v>
      </c>
      <c r="M550" s="71">
        <f t="shared" si="27"/>
        <v>0</v>
      </c>
    </row>
    <row r="551" spans="1:13">
      <c r="A551" s="77">
        <v>43374</v>
      </c>
      <c r="B551" s="41">
        <f t="shared" si="28"/>
        <v>1</v>
      </c>
      <c r="C551">
        <v>6.8792</v>
      </c>
      <c r="D551" s="71">
        <f t="shared" si="29"/>
        <v>2.1828668242420512E-3</v>
      </c>
      <c r="H551">
        <v>6.8865150000000002</v>
      </c>
      <c r="I551" s="71">
        <f t="shared" si="30"/>
        <v>1.7287822497978771E-3</v>
      </c>
      <c r="J551">
        <v>6.8810900000000004</v>
      </c>
      <c r="K551" s="71">
        <f t="shared" si="31"/>
        <v>8.3160934275969603E-4</v>
      </c>
      <c r="L551">
        <v>6.8873499999999996</v>
      </c>
      <c r="M551" s="71">
        <f t="shared" ref="M551:M554" si="32">LN(L551/L550)</f>
        <v>1.3721748375560754E-4</v>
      </c>
    </row>
    <row r="552" spans="1:13">
      <c r="A552" s="77">
        <v>43378</v>
      </c>
      <c r="B552" s="41">
        <f t="shared" si="28"/>
        <v>5</v>
      </c>
      <c r="C552">
        <v>6.8792</v>
      </c>
      <c r="D552" s="71">
        <f t="shared" si="29"/>
        <v>0</v>
      </c>
      <c r="H552">
        <v>6.9046799999999999</v>
      </c>
      <c r="I552" s="71">
        <f t="shared" si="30"/>
        <v>2.6342910102642113E-3</v>
      </c>
      <c r="J552">
        <v>6.9074900000000001</v>
      </c>
      <c r="K552" s="71">
        <f t="shared" si="31"/>
        <v>3.8292604835466083E-3</v>
      </c>
      <c r="L552">
        <v>6.89534</v>
      </c>
      <c r="M552" s="71">
        <f t="shared" si="32"/>
        <v>1.1594254670255018E-3</v>
      </c>
    </row>
    <row r="553" spans="1:13">
      <c r="A553" s="77">
        <v>43381</v>
      </c>
      <c r="B553" s="41">
        <f t="shared" si="28"/>
        <v>1</v>
      </c>
      <c r="C553">
        <v>6.8956999999999997</v>
      </c>
      <c r="D553" s="71">
        <f t="shared" si="29"/>
        <v>2.3956628202598564E-3</v>
      </c>
      <c r="H553">
        <v>6.9047749999999999</v>
      </c>
      <c r="I553" s="71">
        <f t="shared" si="30"/>
        <v>1.37586892461118E-5</v>
      </c>
      <c r="J553">
        <v>6.934075</v>
      </c>
      <c r="K553" s="71">
        <f t="shared" si="31"/>
        <v>3.8413333593896614E-3</v>
      </c>
      <c r="L553">
        <v>6.9211799999999997</v>
      </c>
      <c r="M553" s="71">
        <f t="shared" si="32"/>
        <v>3.7404541993604876E-3</v>
      </c>
    </row>
    <row r="554" spans="1:13">
      <c r="A554" s="77">
        <v>43382</v>
      </c>
      <c r="B554" s="41">
        <f t="shared" si="28"/>
        <v>2</v>
      </c>
      <c r="C554">
        <v>6.9019000000000004</v>
      </c>
      <c r="D554" s="71">
        <f t="shared" si="29"/>
        <v>8.9870708199952794E-4</v>
      </c>
      <c r="H554">
        <v>6.9161700000000002</v>
      </c>
      <c r="I554" s="71">
        <f t="shared" si="30"/>
        <v>1.648946954342311E-3</v>
      </c>
      <c r="J554">
        <v>6.9249000000000001</v>
      </c>
      <c r="K554" s="71">
        <f t="shared" si="31"/>
        <v>-1.3240519360777432E-3</v>
      </c>
      <c r="L554">
        <v>6.9168050000000001</v>
      </c>
      <c r="M554" s="71">
        <f t="shared" si="32"/>
        <v>-6.3231751526968908E-4</v>
      </c>
    </row>
    <row r="555" spans="1:13">
      <c r="A555" s="77">
        <v>43383</v>
      </c>
      <c r="B555" s="41">
        <f t="shared" si="28"/>
        <v>3</v>
      </c>
    </row>
    <row r="556" spans="1:13">
      <c r="A556" s="77">
        <v>43384</v>
      </c>
      <c r="B556" s="41">
        <f t="shared" si="28"/>
        <v>4</v>
      </c>
    </row>
    <row r="557" spans="1:13">
      <c r="A557" s="77">
        <v>43385</v>
      </c>
      <c r="B557" s="41">
        <f t="shared" si="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25"/>
  <sheetViews>
    <sheetView zoomScale="115" zoomScaleNormal="115" workbookViewId="0">
      <pane xSplit="1" ySplit="2" topLeftCell="B610" activePane="bottomRight" state="frozen"/>
      <selection pane="topRight" activeCell="B1" sqref="B1"/>
      <selection pane="bottomLeft" activeCell="A3" sqref="A3"/>
      <selection pane="bottomRight" activeCell="A616" sqref="A616"/>
    </sheetView>
  </sheetViews>
  <sheetFormatPr defaultRowHeight="14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>
      <c r="J1" t="s">
        <v>228</v>
      </c>
    </row>
    <row r="2" spans="1:15">
      <c r="B2" t="s">
        <v>26</v>
      </c>
      <c r="C2" t="s">
        <v>33</v>
      </c>
      <c r="D2" t="s">
        <v>220</v>
      </c>
      <c r="E2" t="s">
        <v>221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106</v>
      </c>
      <c r="O2" t="s">
        <v>609</v>
      </c>
    </row>
    <row r="3" spans="1: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>
      <c r="A4" s="1">
        <f>A5-1</f>
        <v>42402</v>
      </c>
      <c r="B4">
        <v>8.68</v>
      </c>
      <c r="C4" s="7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>
      <c r="A5" s="1">
        <v>42403</v>
      </c>
      <c r="B5">
        <v>8.58</v>
      </c>
      <c r="C5" s="7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>
      <c r="A6" s="1">
        <v>42404</v>
      </c>
      <c r="B6">
        <v>8.69</v>
      </c>
      <c r="C6" s="7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>
      <c r="A7" s="1">
        <v>42405</v>
      </c>
      <c r="B7">
        <v>8.84</v>
      </c>
      <c r="C7" s="7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>
      <c r="A8" s="1">
        <v>42411</v>
      </c>
      <c r="B8">
        <v>8.51</v>
      </c>
      <c r="C8" s="7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>
      <c r="A9" s="1">
        <v>42412</v>
      </c>
      <c r="B9">
        <v>8.48</v>
      </c>
      <c r="C9" s="7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>
      <c r="A10" s="1">
        <v>42415</v>
      </c>
      <c r="B10">
        <v>8.81</v>
      </c>
      <c r="C10" s="7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>
      <c r="A11" s="1">
        <v>42416</v>
      </c>
      <c r="B11">
        <v>9.14</v>
      </c>
      <c r="C11" s="7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>
      <c r="A12" s="1">
        <v>42417</v>
      </c>
      <c r="B12">
        <v>9.09</v>
      </c>
      <c r="C12" s="7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>
      <c r="A13" s="1">
        <v>42418</v>
      </c>
      <c r="B13">
        <v>9.24</v>
      </c>
      <c r="C13" s="7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>
      <c r="A14" s="1">
        <v>42419</v>
      </c>
      <c r="B14">
        <v>9.18</v>
      </c>
      <c r="C14" s="7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>
      <c r="A15" s="1">
        <v>42422</v>
      </c>
      <c r="B15">
        <v>9.33</v>
      </c>
      <c r="C15" s="7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>
      <c r="A16" s="1">
        <v>42423</v>
      </c>
      <c r="B16">
        <v>9.18</v>
      </c>
      <c r="C16" s="7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>
      <c r="A17" s="1">
        <v>42424</v>
      </c>
      <c r="B17">
        <v>9.16</v>
      </c>
      <c r="C17" s="7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>
      <c r="A18" s="1">
        <v>42425</v>
      </c>
      <c r="B18">
        <v>8.75</v>
      </c>
      <c r="C18" s="7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>
      <c r="A19" s="1">
        <v>42426</v>
      </c>
      <c r="B19">
        <v>8.94</v>
      </c>
      <c r="C19" s="7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>
      <c r="A20" s="1">
        <v>42429</v>
      </c>
      <c r="B20">
        <v>8.75</v>
      </c>
      <c r="C20" s="7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>
      <c r="A21" s="1">
        <v>42430</v>
      </c>
      <c r="B21">
        <v>8.91</v>
      </c>
      <c r="C21" s="7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>
      <c r="A22" s="1">
        <v>42431</v>
      </c>
      <c r="B22">
        <v>9.2100000000000009</v>
      </c>
      <c r="C22" s="7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>
      <c r="A23" s="1">
        <v>42432</v>
      </c>
      <c r="B23">
        <v>9.2100000000000009</v>
      </c>
      <c r="C23" s="7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>
      <c r="A24" s="1">
        <v>42433</v>
      </c>
      <c r="B24">
        <v>9.49</v>
      </c>
      <c r="C24" s="7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>
      <c r="A25" s="1">
        <v>42436</v>
      </c>
      <c r="B25">
        <v>9.5</v>
      </c>
      <c r="C25" s="7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>
      <c r="A26" s="1">
        <v>42437</v>
      </c>
      <c r="B26">
        <v>9.49</v>
      </c>
      <c r="C26" s="7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>
      <c r="A27" s="1">
        <v>42438</v>
      </c>
      <c r="B27">
        <v>9.42</v>
      </c>
      <c r="C27" s="7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>
      <c r="A28" s="1">
        <v>42439</v>
      </c>
      <c r="B28">
        <v>9.31</v>
      </c>
      <c r="C28" s="7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>
      <c r="A29" s="1">
        <v>42440</v>
      </c>
      <c r="B29">
        <v>9.49</v>
      </c>
      <c r="C29" s="7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>
      <c r="A30" s="1">
        <v>42443</v>
      </c>
      <c r="B30">
        <v>9.6</v>
      </c>
      <c r="C30" s="7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>
      <c r="A31" s="1">
        <v>42444</v>
      </c>
      <c r="B31">
        <v>9.5500000000000007</v>
      </c>
      <c r="C31" s="7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>
      <c r="A32" s="1">
        <v>42445</v>
      </c>
      <c r="B32">
        <v>9.6199999999999992</v>
      </c>
      <c r="C32" s="7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>
      <c r="A33" s="1">
        <v>42446</v>
      </c>
      <c r="B33">
        <v>9.8000000000000007</v>
      </c>
      <c r="C33" s="7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>
      <c r="A34" s="1">
        <v>42447</v>
      </c>
      <c r="B34">
        <v>9.94</v>
      </c>
      <c r="C34" s="7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>
      <c r="A35" s="1">
        <v>42450</v>
      </c>
      <c r="B35">
        <v>10.220000000000001</v>
      </c>
      <c r="C35" s="7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>
      <c r="A36" s="1">
        <v>42451</v>
      </c>
      <c r="B36">
        <v>10.28</v>
      </c>
      <c r="C36" s="7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>
      <c r="A37" s="1">
        <v>42452</v>
      </c>
      <c r="B37">
        <v>10.18</v>
      </c>
      <c r="C37" s="7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>
      <c r="A38" s="1">
        <v>42453</v>
      </c>
      <c r="B38">
        <v>9.9700000000000006</v>
      </c>
      <c r="C38" s="7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>
      <c r="A39" s="1">
        <v>42454</v>
      </c>
      <c r="B39">
        <v>9.9700000000000006</v>
      </c>
      <c r="C39" s="7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>
      <c r="A40" s="1">
        <v>42457</v>
      </c>
      <c r="B40">
        <v>9.9700000000000006</v>
      </c>
      <c r="C40" s="7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>
      <c r="A41" s="1">
        <v>42458</v>
      </c>
      <c r="B41">
        <v>9.8800000000000008</v>
      </c>
      <c r="C41" s="7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>
      <c r="A42" s="1">
        <v>42459</v>
      </c>
      <c r="B42">
        <v>10.18</v>
      </c>
      <c r="C42" s="7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>
      <c r="A43" s="1">
        <v>42460</v>
      </c>
      <c r="B43">
        <v>10.06</v>
      </c>
      <c r="C43" s="7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>
      <c r="A44" s="1">
        <v>42461</v>
      </c>
      <c r="B44">
        <v>9.9499999999999993</v>
      </c>
      <c r="C44" s="7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>
      <c r="A45" s="1">
        <v>42465</v>
      </c>
      <c r="B45">
        <v>9.9700000000000006</v>
      </c>
      <c r="C45" s="7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>
      <c r="A46" s="1">
        <v>42466</v>
      </c>
      <c r="B46">
        <v>9.91</v>
      </c>
      <c r="C46" s="7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>
      <c r="A47" s="1">
        <v>42467</v>
      </c>
      <c r="B47">
        <v>9.8000000000000007</v>
      </c>
      <c r="C47" s="7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>
      <c r="A48" s="1">
        <v>42468</v>
      </c>
      <c r="B48">
        <v>9.81</v>
      </c>
      <c r="C48" s="7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>
      <c r="A49" s="1">
        <v>42471</v>
      </c>
      <c r="B49">
        <v>9.9499999999999993</v>
      </c>
      <c r="C49" s="7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>
      <c r="A50" s="1">
        <v>42472</v>
      </c>
      <c r="B50">
        <v>9.9700000000000006</v>
      </c>
      <c r="C50" s="7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>
      <c r="A51" s="1">
        <v>42473</v>
      </c>
      <c r="B51">
        <v>10.28</v>
      </c>
      <c r="C51" s="7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>
      <c r="A52" s="1">
        <v>42474</v>
      </c>
      <c r="B52">
        <v>10.28</v>
      </c>
      <c r="C52" s="7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7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>
      <c r="A53" s="1">
        <v>42475</v>
      </c>
      <c r="B53">
        <v>10.28</v>
      </c>
      <c r="C53" s="71">
        <f t="shared" si="5"/>
        <v>0</v>
      </c>
      <c r="D53" s="26">
        <f t="shared" si="11"/>
        <v>11.022946686881408</v>
      </c>
      <c r="F53">
        <v>10.965999999999999</v>
      </c>
      <c r="G53" s="7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>
      <c r="A54" s="1">
        <v>42478</v>
      </c>
      <c r="B54">
        <v>10.1</v>
      </c>
      <c r="C54" s="71">
        <f t="shared" si="5"/>
        <v>-1.7509727626459082E-2</v>
      </c>
      <c r="D54" s="26">
        <f>+F53*(1+L54)</f>
        <v>10.869939097352287</v>
      </c>
      <c r="F54">
        <v>10.887</v>
      </c>
      <c r="G54" s="7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>
      <c r="A55" s="1">
        <v>42479</v>
      </c>
      <c r="B55">
        <v>10.16</v>
      </c>
      <c r="C55" s="7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>
      <c r="A56" s="1">
        <v>42480</v>
      </c>
      <c r="B56">
        <v>9.9700000000000006</v>
      </c>
      <c r="C56" s="71">
        <f t="shared" si="5"/>
        <v>-1.870078740157477E-2</v>
      </c>
      <c r="D56" s="26">
        <f>+F55*(1+L56)</f>
        <v>10.86745335314553</v>
      </c>
      <c r="F56" s="70">
        <v>10.923999999999999</v>
      </c>
      <c r="G56" s="71">
        <f t="shared" si="3"/>
        <v>-8.2581753423010218E-2</v>
      </c>
      <c r="J56" s="70">
        <v>9657.35</v>
      </c>
      <c r="K56" s="70">
        <v>9607.3599999999988</v>
      </c>
      <c r="L56" s="71">
        <f t="shared" si="9"/>
        <v>-5.1763682583733095E-3</v>
      </c>
      <c r="M56">
        <f t="shared" si="1"/>
        <v>3</v>
      </c>
    </row>
    <row r="57" spans="1:13">
      <c r="A57" s="1">
        <v>42481</v>
      </c>
      <c r="B57">
        <v>9.9700000000000006</v>
      </c>
      <c r="C57" s="71">
        <f t="shared" si="5"/>
        <v>0</v>
      </c>
      <c r="D57" s="26">
        <f>+F56*(1+L57)</f>
        <v>10.913505075275623</v>
      </c>
      <c r="F57">
        <v>10.847</v>
      </c>
      <c r="G57" s="7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>
      <c r="A58" s="1">
        <v>42482</v>
      </c>
      <c r="B58">
        <v>10</v>
      </c>
      <c r="C58" s="71">
        <f t="shared" si="5"/>
        <v>3.0090270812437314E-3</v>
      </c>
      <c r="D58" s="26">
        <f>+F57*(1+L58)</f>
        <v>10.908184478643237</v>
      </c>
      <c r="F58">
        <v>10.891999999999999</v>
      </c>
      <c r="G58" s="7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>
      <c r="A59" s="1">
        <v>42485</v>
      </c>
      <c r="B59">
        <v>9.93</v>
      </c>
      <c r="C59" s="7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>
      <c r="A60" s="1">
        <v>42486</v>
      </c>
      <c r="B60">
        <v>10.02</v>
      </c>
      <c r="C60" s="7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>
      <c r="A61" s="1">
        <v>42487</v>
      </c>
      <c r="B61">
        <v>10</v>
      </c>
      <c r="C61" s="7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>
      <c r="A62" s="1">
        <v>42488</v>
      </c>
      <c r="B62">
        <v>10</v>
      </c>
      <c r="C62" s="7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>
      <c r="A63" s="1">
        <v>42489</v>
      </c>
      <c r="B63">
        <v>9.9700000000000006</v>
      </c>
      <c r="C63" s="7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>
      <c r="A64" s="1">
        <v>42493</v>
      </c>
      <c r="B64">
        <v>9.98</v>
      </c>
      <c r="C64" s="7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>
      <c r="A65" s="1">
        <v>42494</v>
      </c>
      <c r="B65">
        <v>9.98</v>
      </c>
      <c r="C65" s="7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>
      <c r="A66" s="1">
        <v>42495</v>
      </c>
      <c r="B66">
        <v>9.99</v>
      </c>
      <c r="C66" s="7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>
      <c r="A67" s="1">
        <v>42496</v>
      </c>
      <c r="B67">
        <v>9.68</v>
      </c>
      <c r="C67" s="7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>
      <c r="A68" s="1">
        <v>42499</v>
      </c>
      <c r="B68">
        <v>9.59</v>
      </c>
      <c r="C68" s="7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>
      <c r="A69" s="1">
        <v>42500</v>
      </c>
      <c r="B69">
        <v>9.6199999999999992</v>
      </c>
      <c r="C69" s="7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>
      <c r="A70" s="1">
        <v>42501</v>
      </c>
      <c r="B70">
        <v>9.57</v>
      </c>
      <c r="C70" s="7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>
      <c r="A71" s="1">
        <v>42502</v>
      </c>
      <c r="B71">
        <v>9.57</v>
      </c>
      <c r="C71" s="7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>
      <c r="A72" s="1">
        <v>42503</v>
      </c>
      <c r="B72">
        <v>9.5</v>
      </c>
      <c r="C72" s="7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>
      <c r="A73" s="1">
        <v>42506</v>
      </c>
      <c r="B73">
        <v>9.49</v>
      </c>
      <c r="C73" s="7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>
      <c r="A74" s="1">
        <v>42507</v>
      </c>
      <c r="B74">
        <v>9.5299999999999994</v>
      </c>
      <c r="C74" s="7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>
      <c r="A75" s="1">
        <v>42508</v>
      </c>
      <c r="B75">
        <v>9.43</v>
      </c>
      <c r="C75" s="7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>
      <c r="A76" s="1">
        <v>42509</v>
      </c>
      <c r="B76">
        <v>9.43</v>
      </c>
      <c r="C76" s="7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>
      <c r="A77" s="1">
        <v>42510</v>
      </c>
      <c r="B77">
        <v>9.52</v>
      </c>
      <c r="C77" s="7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>
      <c r="A78" s="1">
        <v>42513</v>
      </c>
      <c r="B78">
        <v>9.5</v>
      </c>
      <c r="C78" s="7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>
      <c r="A79" s="1">
        <v>42514</v>
      </c>
      <c r="B79">
        <v>9.51</v>
      </c>
      <c r="C79" s="7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>
      <c r="A80" s="1">
        <v>42515</v>
      </c>
      <c r="B80">
        <v>9.5500000000000007</v>
      </c>
      <c r="C80" s="7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>
      <c r="A81" s="1">
        <v>42516</v>
      </c>
      <c r="B81">
        <v>9.57</v>
      </c>
      <c r="C81" s="7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>
      <c r="A82" s="1">
        <v>42517</v>
      </c>
      <c r="B82">
        <v>9.67</v>
      </c>
      <c r="C82" s="7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>
      <c r="A83" s="1">
        <v>42520</v>
      </c>
      <c r="B83">
        <v>9.68</v>
      </c>
      <c r="C83" s="7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>
      <c r="A84" s="1">
        <v>42521</v>
      </c>
      <c r="B84">
        <v>10.02</v>
      </c>
      <c r="C84" s="7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>
      <c r="A85" s="1">
        <v>42522</v>
      </c>
      <c r="B85">
        <v>9.9499999999999993</v>
      </c>
      <c r="C85" s="7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>
      <c r="A86" s="1">
        <v>42523</v>
      </c>
      <c r="B86">
        <v>9.9700000000000006</v>
      </c>
      <c r="C86" s="7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>
      <c r="A87" s="1">
        <v>42524</v>
      </c>
      <c r="B87">
        <v>9.98</v>
      </c>
      <c r="C87" s="7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>
      <c r="A88" s="1">
        <v>42527</v>
      </c>
      <c r="B88">
        <v>9.9600000000000009</v>
      </c>
      <c r="C88" s="7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>
      <c r="A89" s="1">
        <v>42528</v>
      </c>
      <c r="B89">
        <v>9.99</v>
      </c>
      <c r="C89" s="7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>
      <c r="A90" s="1">
        <v>42529</v>
      </c>
      <c r="B90">
        <v>9.92</v>
      </c>
      <c r="C90" s="7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>
      <c r="A91" s="1">
        <v>42530</v>
      </c>
      <c r="B91">
        <v>9.92</v>
      </c>
      <c r="C91" s="7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>
      <c r="A92" s="1">
        <v>42531</v>
      </c>
      <c r="B92">
        <v>9.81</v>
      </c>
      <c r="C92" s="7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>
      <c r="A93" s="1">
        <v>42534</v>
      </c>
      <c r="B93">
        <v>9.5500000000000007</v>
      </c>
      <c r="C93" s="7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>
      <c r="A94" s="1">
        <v>42535</v>
      </c>
      <c r="B94">
        <v>9.6199999999999992</v>
      </c>
      <c r="C94" s="7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>
      <c r="A95" s="1">
        <v>42536</v>
      </c>
      <c r="B95">
        <v>9.66</v>
      </c>
      <c r="C95" s="7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>
      <c r="A96" s="1">
        <v>42537</v>
      </c>
      <c r="B96">
        <v>9.61</v>
      </c>
      <c r="C96" s="7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>
      <c r="A97" s="1">
        <v>42538</v>
      </c>
      <c r="B97">
        <v>9.6300000000000008</v>
      </c>
      <c r="C97" s="7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>
      <c r="A98" s="1">
        <v>42541</v>
      </c>
      <c r="B98">
        <v>9.7100000000000009</v>
      </c>
      <c r="C98" s="7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>
      <c r="A99" s="1">
        <v>42542</v>
      </c>
      <c r="B99">
        <v>9.7799999999999994</v>
      </c>
      <c r="C99" s="7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>
      <c r="A100" s="1">
        <v>42543</v>
      </c>
      <c r="B100">
        <v>9.8699999999999992</v>
      </c>
      <c r="C100" s="7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>
      <c r="A101" s="1">
        <v>42544</v>
      </c>
      <c r="B101">
        <v>9.8000000000000007</v>
      </c>
      <c r="C101" s="7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>
      <c r="A102" s="1">
        <v>42545</v>
      </c>
      <c r="B102">
        <v>9.6300000000000008</v>
      </c>
      <c r="C102" s="7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>
      <c r="A103" s="1">
        <v>42548</v>
      </c>
      <c r="B103">
        <v>9.65</v>
      </c>
      <c r="C103" s="7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>
      <c r="A104" s="1">
        <v>42549</v>
      </c>
      <c r="B104">
        <v>9.65</v>
      </c>
      <c r="C104" s="7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>
      <c r="A105" s="1">
        <v>42550</v>
      </c>
      <c r="B105">
        <v>9.77</v>
      </c>
      <c r="C105" s="7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>
      <c r="A106" s="1">
        <v>42551</v>
      </c>
      <c r="B106">
        <v>9.85</v>
      </c>
      <c r="C106" s="7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>
      <c r="A107" s="1">
        <v>42552</v>
      </c>
      <c r="B107">
        <v>9.85</v>
      </c>
      <c r="C107" s="7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>
      <c r="A108" s="1">
        <v>42555</v>
      </c>
      <c r="B108">
        <v>10.039999999999999</v>
      </c>
      <c r="C108" s="7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>
      <c r="A109" s="1">
        <v>42556</v>
      </c>
      <c r="B109">
        <v>9.9700000000000006</v>
      </c>
      <c r="C109" s="7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>
      <c r="A110" s="1">
        <v>42557</v>
      </c>
      <c r="B110">
        <v>9.94</v>
      </c>
      <c r="C110" s="7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>
      <c r="A111" s="1">
        <v>42558</v>
      </c>
      <c r="B111">
        <v>9.9499999999999993</v>
      </c>
      <c r="C111" s="7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>
      <c r="A112" s="1">
        <v>42559</v>
      </c>
      <c r="B112">
        <v>9.8800000000000008</v>
      </c>
      <c r="C112" s="7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>
      <c r="A113" s="1">
        <v>42562</v>
      </c>
      <c r="B113">
        <v>9.94</v>
      </c>
      <c r="C113" s="7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>
      <c r="A114" s="1">
        <v>42563</v>
      </c>
      <c r="B114">
        <v>10.18</v>
      </c>
      <c r="C114" s="7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>
      <c r="A115" s="1">
        <v>42564</v>
      </c>
      <c r="B115">
        <v>10.14</v>
      </c>
      <c r="C115" s="7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>
      <c r="A116" s="1">
        <v>42565</v>
      </c>
      <c r="B116">
        <v>10.14</v>
      </c>
      <c r="C116" s="7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>
      <c r="A117" s="1">
        <v>42566</v>
      </c>
      <c r="B117">
        <v>10.220000000000001</v>
      </c>
      <c r="C117" s="7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>
      <c r="A118" s="1">
        <v>42569</v>
      </c>
      <c r="B118">
        <v>10.220000000000001</v>
      </c>
      <c r="C118" s="7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>
      <c r="A119" s="1">
        <v>42570</v>
      </c>
      <c r="B119">
        <v>10.1</v>
      </c>
      <c r="C119" s="7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>
      <c r="A120" s="1">
        <v>42571</v>
      </c>
      <c r="B120">
        <v>10.08</v>
      </c>
      <c r="C120" s="7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>
      <c r="A121" s="1">
        <v>42572</v>
      </c>
      <c r="B121">
        <v>10.16</v>
      </c>
      <c r="C121" s="7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>
      <c r="A122" s="1">
        <v>42573</v>
      </c>
      <c r="B122">
        <v>10.08</v>
      </c>
      <c r="C122" s="7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>
      <c r="A123" s="1">
        <v>42576</v>
      </c>
      <c r="B123">
        <v>10.039999999999999</v>
      </c>
      <c r="C123" s="7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>
      <c r="A124" s="1">
        <v>42577</v>
      </c>
      <c r="B124">
        <v>10.18</v>
      </c>
      <c r="C124" s="7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>
      <c r="A125" s="1">
        <v>42578</v>
      </c>
      <c r="B125">
        <v>10.1</v>
      </c>
      <c r="C125" s="7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>
      <c r="A126" s="1">
        <v>42579</v>
      </c>
      <c r="B126">
        <v>10.16</v>
      </c>
      <c r="C126" s="7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>
      <c r="A127" s="1">
        <v>42580</v>
      </c>
      <c r="B127">
        <v>10.08</v>
      </c>
      <c r="C127" s="7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>
      <c r="A128" s="1">
        <v>42583</v>
      </c>
      <c r="B128">
        <v>10.1</v>
      </c>
      <c r="C128" s="7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>
      <c r="A129" s="1">
        <v>42584</v>
      </c>
      <c r="B129">
        <v>10.1</v>
      </c>
      <c r="C129" s="7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>
      <c r="A130" s="1">
        <v>42585</v>
      </c>
      <c r="B130">
        <v>10.08</v>
      </c>
      <c r="C130" s="7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>
      <c r="A131" s="1">
        <v>42586</v>
      </c>
      <c r="B131">
        <v>10.08</v>
      </c>
      <c r="C131" s="7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>
      <c r="A132" s="1">
        <v>42587</v>
      </c>
      <c r="B132">
        <v>10.119999999999999</v>
      </c>
      <c r="C132" s="7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>
      <c r="A133" s="1">
        <v>42590</v>
      </c>
      <c r="B133">
        <v>10.18</v>
      </c>
      <c r="C133" s="7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>
      <c r="A134" s="1">
        <v>42591</v>
      </c>
      <c r="B134">
        <v>10.24</v>
      </c>
      <c r="C134" s="7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>
      <c r="A135" s="1">
        <v>42592</v>
      </c>
      <c r="B135">
        <v>10.220000000000001</v>
      </c>
      <c r="C135" s="7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>
      <c r="A136" s="1">
        <v>42593</v>
      </c>
      <c r="B136">
        <v>10.28</v>
      </c>
      <c r="C136" s="7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>
      <c r="A137" s="1">
        <v>42594</v>
      </c>
      <c r="B137">
        <v>10.54</v>
      </c>
      <c r="C137" s="7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>
      <c r="A138" s="1">
        <v>42597</v>
      </c>
      <c r="B138">
        <v>10.9</v>
      </c>
      <c r="C138" s="7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>
      <c r="A139" s="1">
        <v>42598</v>
      </c>
      <c r="B139">
        <v>10.8</v>
      </c>
      <c r="C139" s="7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>
      <c r="A140" s="1">
        <v>42599</v>
      </c>
      <c r="B140">
        <v>10.76</v>
      </c>
      <c r="C140" s="7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>
      <c r="A141" s="1">
        <v>42600</v>
      </c>
      <c r="B141">
        <v>10.74</v>
      </c>
      <c r="C141" s="7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>
      <c r="A142" s="1">
        <v>42601</v>
      </c>
      <c r="B142">
        <v>10.7</v>
      </c>
      <c r="C142" s="7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>
      <c r="A143" s="1">
        <v>42604</v>
      </c>
      <c r="B143">
        <v>10.6</v>
      </c>
      <c r="C143" s="7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>
      <c r="A144" s="1">
        <v>42605</v>
      </c>
      <c r="B144">
        <v>10.72</v>
      </c>
      <c r="C144" s="7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>
      <c r="A145" s="1">
        <v>42606</v>
      </c>
      <c r="B145">
        <v>10.64</v>
      </c>
      <c r="C145" s="7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>
      <c r="A146" s="1">
        <v>42607</v>
      </c>
      <c r="B146">
        <v>10.62</v>
      </c>
      <c r="C146" s="7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>
      <c r="A147" s="1">
        <v>42608</v>
      </c>
      <c r="B147">
        <v>10.58</v>
      </c>
      <c r="C147" s="7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>
      <c r="A148" s="1">
        <v>42611</v>
      </c>
      <c r="B148">
        <v>10.52</v>
      </c>
      <c r="C148" s="7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>
      <c r="A149" s="1">
        <v>42612</v>
      </c>
      <c r="B149">
        <v>10.56</v>
      </c>
      <c r="C149" s="7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>
      <c r="A150" s="1">
        <v>42613</v>
      </c>
      <c r="B150">
        <v>10.56</v>
      </c>
      <c r="C150" s="7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>
      <c r="A151" s="1">
        <v>42614</v>
      </c>
      <c r="B151">
        <v>10.54</v>
      </c>
      <c r="C151" s="7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>
      <c r="A152" s="1">
        <v>42615</v>
      </c>
      <c r="B152">
        <v>10.6</v>
      </c>
      <c r="C152" s="7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>
      <c r="A153" s="1">
        <v>42618</v>
      </c>
      <c r="B153">
        <v>10.68</v>
      </c>
      <c r="C153" s="7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>
      <c r="A154" s="1">
        <v>42619</v>
      </c>
      <c r="B154">
        <v>10.72</v>
      </c>
      <c r="C154" s="7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>
      <c r="A155" s="1">
        <v>42620</v>
      </c>
      <c r="B155">
        <v>10.78</v>
      </c>
      <c r="C155" s="7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>
      <c r="A156" s="1">
        <v>42621</v>
      </c>
      <c r="B156">
        <v>10.82</v>
      </c>
      <c r="C156" s="7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>
      <c r="A157" s="1">
        <v>42622</v>
      </c>
      <c r="B157">
        <v>10.76</v>
      </c>
      <c r="C157" s="7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>
      <c r="A158" s="1">
        <v>42625</v>
      </c>
      <c r="B158">
        <v>10.44</v>
      </c>
      <c r="C158" s="7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>
      <c r="A159" s="1">
        <v>42626</v>
      </c>
      <c r="B159">
        <v>10.46</v>
      </c>
      <c r="C159" s="7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>
      <c r="A160" s="1">
        <v>42627</v>
      </c>
      <c r="B160">
        <v>10.38</v>
      </c>
      <c r="C160" s="7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>
      <c r="A161" s="1">
        <v>42628</v>
      </c>
      <c r="B161">
        <v>10.4</v>
      </c>
      <c r="C161" s="7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>
      <c r="A162" s="1">
        <v>42632</v>
      </c>
      <c r="B162">
        <v>10.44</v>
      </c>
      <c r="C162" s="7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>
      <c r="A163" s="1">
        <v>42633</v>
      </c>
      <c r="B163">
        <v>10.48</v>
      </c>
      <c r="C163" s="7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>
      <c r="A164" s="1">
        <v>42634</v>
      </c>
      <c r="B164">
        <v>10.5</v>
      </c>
      <c r="C164" s="7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>
      <c r="A165" s="1">
        <v>42635</v>
      </c>
      <c r="B165">
        <v>10.58</v>
      </c>
      <c r="C165" s="7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>
      <c r="A166" s="1">
        <v>42636</v>
      </c>
      <c r="B166">
        <v>10.48</v>
      </c>
      <c r="C166" s="7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>
      <c r="A167" s="1">
        <v>42639</v>
      </c>
      <c r="B167">
        <v>10.34</v>
      </c>
      <c r="C167" s="7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>
      <c r="A168" s="1">
        <v>42640</v>
      </c>
      <c r="B168">
        <v>10.4</v>
      </c>
      <c r="C168" s="7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>
      <c r="A169" s="1">
        <v>42641</v>
      </c>
      <c r="B169">
        <v>10.42</v>
      </c>
      <c r="C169" s="7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>
      <c r="A170" s="1">
        <v>42642</v>
      </c>
      <c r="B170">
        <v>10.5</v>
      </c>
      <c r="C170" s="7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>
      <c r="A171" s="1">
        <v>42643</v>
      </c>
      <c r="B171">
        <v>10.42</v>
      </c>
      <c r="C171" s="7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>
      <c r="A172" s="1">
        <v>42646</v>
      </c>
      <c r="B172">
        <v>10.44</v>
      </c>
      <c r="C172" s="7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>
      <c r="A173" s="1">
        <v>42647</v>
      </c>
      <c r="B173">
        <v>10.48</v>
      </c>
      <c r="C173" s="7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>
      <c r="A174" s="1">
        <v>42648</v>
      </c>
      <c r="B174">
        <v>10.5</v>
      </c>
      <c r="C174" s="7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>
      <c r="A175" s="1">
        <v>42649</v>
      </c>
      <c r="B175">
        <v>10.58</v>
      </c>
      <c r="C175" s="7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>
      <c r="A176" s="1">
        <v>42650</v>
      </c>
      <c r="B176">
        <v>10.58</v>
      </c>
      <c r="C176" s="7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>
      <c r="A177" s="1">
        <v>42653</v>
      </c>
      <c r="B177">
        <v>10.58</v>
      </c>
      <c r="C177" s="7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>
      <c r="A178" s="1">
        <v>42654</v>
      </c>
      <c r="B178">
        <v>10.56</v>
      </c>
      <c r="C178" s="7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>
      <c r="A179" s="1">
        <v>42655</v>
      </c>
      <c r="B179">
        <v>10.48</v>
      </c>
      <c r="C179" s="7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>
      <c r="A180" s="1">
        <v>42656</v>
      </c>
      <c r="B180">
        <v>10.46</v>
      </c>
      <c r="C180" s="7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>
      <c r="A181" s="1">
        <v>42657</v>
      </c>
      <c r="B181">
        <v>10.54</v>
      </c>
      <c r="C181" s="7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>
      <c r="A182" s="1">
        <v>42660</v>
      </c>
      <c r="B182">
        <v>10.46</v>
      </c>
      <c r="C182" s="7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>
      <c r="A183" s="1">
        <v>42661</v>
      </c>
      <c r="B183">
        <v>10.62</v>
      </c>
      <c r="C183" s="7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>
      <c r="A184" s="1">
        <v>42662</v>
      </c>
      <c r="B184">
        <v>10.56</v>
      </c>
      <c r="C184" s="7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>
      <c r="A185" s="1">
        <v>42663</v>
      </c>
      <c r="B185">
        <v>10.58</v>
      </c>
      <c r="C185" s="7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>
      <c r="A186" s="1">
        <v>42664</v>
      </c>
      <c r="B186">
        <v>10.58</v>
      </c>
      <c r="C186" s="71">
        <f t="shared" si="28"/>
        <v>0</v>
      </c>
      <c r="D186" s="26">
        <f t="shared" si="32"/>
        <v>11.337675615141471</v>
      </c>
      <c r="E186" s="26"/>
      <c r="F186" s="70">
        <v>11.256</v>
      </c>
      <c r="G186" s="25">
        <f t="shared" si="27"/>
        <v>-6.6828126051656889E-2</v>
      </c>
      <c r="H186" s="25"/>
      <c r="I186" s="7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>
      <c r="A187" s="1">
        <v>42667</v>
      </c>
      <c r="B187">
        <v>10.76</v>
      </c>
      <c r="C187" s="7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7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>
      <c r="A188" s="1">
        <v>42668</v>
      </c>
      <c r="B188">
        <v>10.72</v>
      </c>
      <c r="C188" s="7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>
      <c r="A189" s="1">
        <v>42669</v>
      </c>
      <c r="B189">
        <v>10.64</v>
      </c>
      <c r="C189" s="7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>
      <c r="A190" s="1">
        <v>42670</v>
      </c>
      <c r="B190">
        <v>10.6</v>
      </c>
      <c r="C190" s="7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>
      <c r="A191" s="1">
        <v>42671</v>
      </c>
      <c r="B191">
        <v>10.64</v>
      </c>
      <c r="C191" s="7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>
      <c r="A192" s="1">
        <v>42674</v>
      </c>
      <c r="B192">
        <v>10.98</v>
      </c>
      <c r="C192" s="7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>
      <c r="A193" s="1">
        <f>A192+1</f>
        <v>42675</v>
      </c>
      <c r="B193">
        <v>11.1</v>
      </c>
      <c r="C193" s="7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>
      <c r="A194" s="1">
        <f>A193+1</f>
        <v>42676</v>
      </c>
      <c r="B194">
        <v>11.06</v>
      </c>
      <c r="C194" s="7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>
      <c r="A195" s="1">
        <f>A194+1</f>
        <v>42677</v>
      </c>
      <c r="B195">
        <v>11.18</v>
      </c>
      <c r="C195" s="7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>
      <c r="A196" s="1">
        <f>A195+1</f>
        <v>42678</v>
      </c>
      <c r="B196">
        <v>11.18</v>
      </c>
      <c r="C196" s="7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>
      <c r="A197" s="1">
        <v>42681</v>
      </c>
      <c r="B197">
        <v>11.16</v>
      </c>
      <c r="C197" s="7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>
      <c r="A198" s="1">
        <v>42682</v>
      </c>
      <c r="B198">
        <v>11.22</v>
      </c>
      <c r="C198" s="7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>
      <c r="A199" s="1">
        <v>42683</v>
      </c>
      <c r="B199">
        <v>11.14</v>
      </c>
      <c r="C199" s="7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>
      <c r="A200" s="1">
        <v>42684</v>
      </c>
      <c r="B200">
        <v>11.26</v>
      </c>
      <c r="C200" s="7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>
      <c r="A201" s="1">
        <v>42685</v>
      </c>
      <c r="B201">
        <v>11.38</v>
      </c>
      <c r="C201" s="7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>
      <c r="A202" s="1">
        <v>42688</v>
      </c>
      <c r="B202">
        <v>11.36</v>
      </c>
      <c r="C202" s="7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>
      <c r="A203" s="1">
        <v>42689</v>
      </c>
      <c r="B203">
        <v>11.26</v>
      </c>
      <c r="C203" s="7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>
      <c r="A204" s="1">
        <v>42690</v>
      </c>
      <c r="B204">
        <v>11.2</v>
      </c>
      <c r="C204" s="7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>
      <c r="A205" s="1">
        <v>42691</v>
      </c>
      <c r="B205">
        <v>11.16</v>
      </c>
      <c r="C205" s="7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>
      <c r="A206" s="1">
        <v>42692</v>
      </c>
      <c r="B206">
        <v>11.18</v>
      </c>
      <c r="C206" s="7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>
      <c r="A207" s="1">
        <v>42695</v>
      </c>
      <c r="B207">
        <v>11.28</v>
      </c>
      <c r="C207" s="7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>
      <c r="A208" s="1">
        <v>42696</v>
      </c>
      <c r="B208">
        <v>11.38</v>
      </c>
      <c r="C208" s="7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>
      <c r="A209" s="1">
        <v>42697</v>
      </c>
      <c r="B209">
        <v>11.44</v>
      </c>
      <c r="C209" s="7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>
      <c r="A210" s="1">
        <v>42698</v>
      </c>
      <c r="B210">
        <v>11.44</v>
      </c>
      <c r="C210" s="7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>
      <c r="A211" s="1">
        <v>42699</v>
      </c>
      <c r="B211">
        <v>11.6</v>
      </c>
      <c r="C211" s="7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>
      <c r="A212" s="1">
        <v>42702</v>
      </c>
      <c r="B212">
        <v>11.68</v>
      </c>
      <c r="C212" s="7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>
      <c r="A213" s="1">
        <v>42703</v>
      </c>
      <c r="B213">
        <v>11.82</v>
      </c>
      <c r="C213" s="7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>
      <c r="A214" s="1">
        <v>42704</v>
      </c>
      <c r="B214">
        <v>11.72</v>
      </c>
      <c r="C214" s="7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>
      <c r="A215" s="1">
        <v>42705</v>
      </c>
      <c r="B215">
        <v>11.78</v>
      </c>
      <c r="C215" s="7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>
      <c r="A216" s="1">
        <v>42706</v>
      </c>
      <c r="B216">
        <v>11.7</v>
      </c>
      <c r="C216" s="7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>
      <c r="A217" s="1">
        <v>42709</v>
      </c>
      <c r="B217">
        <v>11.54</v>
      </c>
      <c r="C217" s="7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>
      <c r="A218" s="1">
        <v>42710</v>
      </c>
      <c r="B218">
        <v>11.56</v>
      </c>
      <c r="C218" s="7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>
      <c r="A219" s="1">
        <v>42711</v>
      </c>
      <c r="B219">
        <v>11.54</v>
      </c>
      <c r="C219" s="7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>
      <c r="A220" s="1">
        <v>42712</v>
      </c>
      <c r="B220">
        <v>11.56</v>
      </c>
      <c r="C220" s="7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>
      <c r="A221" s="1">
        <v>42713</v>
      </c>
      <c r="B221">
        <v>11.68</v>
      </c>
      <c r="C221" s="7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>
      <c r="A222" s="1">
        <v>42716</v>
      </c>
      <c r="B222">
        <v>11.28</v>
      </c>
      <c r="C222" s="7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>
      <c r="A223" s="1">
        <v>42717</v>
      </c>
      <c r="B223">
        <v>11.2</v>
      </c>
      <c r="C223" s="7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>
      <c r="A224" s="1">
        <v>42718</v>
      </c>
      <c r="B224">
        <v>11.18</v>
      </c>
      <c r="C224" s="7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>
      <c r="A225" s="1">
        <v>42719</v>
      </c>
      <c r="B225">
        <v>10.9</v>
      </c>
      <c r="C225" s="7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>
      <c r="A226" s="1">
        <v>42720</v>
      </c>
      <c r="B226">
        <v>10.86</v>
      </c>
      <c r="C226" s="7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>
      <c r="A227" s="1">
        <v>42723</v>
      </c>
      <c r="B227">
        <v>10.74</v>
      </c>
      <c r="C227" s="7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>
      <c r="A228" s="1">
        <v>42724</v>
      </c>
      <c r="B228">
        <v>10.64</v>
      </c>
      <c r="C228" s="7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>
      <c r="A229" s="1">
        <v>42725</v>
      </c>
      <c r="B229">
        <v>10.7</v>
      </c>
      <c r="C229" s="7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>
      <c r="A230" s="1">
        <v>42726</v>
      </c>
      <c r="B230">
        <v>10.66</v>
      </c>
      <c r="C230" s="7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>
      <c r="A231" s="1">
        <v>42727</v>
      </c>
      <c r="B231">
        <v>10.58</v>
      </c>
      <c r="C231" s="7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>
      <c r="A232" s="1">
        <v>42730</v>
      </c>
      <c r="B232">
        <v>10.58</v>
      </c>
      <c r="C232" s="7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>
      <c r="A233" s="1">
        <v>42731</v>
      </c>
      <c r="B233">
        <v>10.58</v>
      </c>
      <c r="C233" s="7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>
      <c r="A234" s="1">
        <v>42732</v>
      </c>
      <c r="B234">
        <v>10.54</v>
      </c>
      <c r="C234" s="7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>
      <c r="A235" s="1">
        <v>42733</v>
      </c>
      <c r="B235">
        <v>10.52</v>
      </c>
      <c r="C235" s="7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>
      <c r="A236" s="1">
        <v>42734</v>
      </c>
      <c r="B236">
        <v>10.54</v>
      </c>
      <c r="C236" s="7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103</v>
      </c>
    </row>
    <row r="237" spans="1:14">
      <c r="A237" s="1">
        <v>42738</v>
      </c>
      <c r="B237">
        <v>10.68</v>
      </c>
      <c r="C237" s="7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104</v>
      </c>
    </row>
    <row r="238" spans="1:14">
      <c r="A238" s="1">
        <v>42739</v>
      </c>
      <c r="B238">
        <v>10.8</v>
      </c>
      <c r="C238" s="71">
        <f t="shared" si="37"/>
        <v>1.1235955056179803E-2</v>
      </c>
      <c r="D238" s="26">
        <f t="shared" si="41"/>
        <v>11.015841368278823</v>
      </c>
      <c r="E238" s="26">
        <f>D238*(1-VLOOKUP(A238,USD!A:K,9,0))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(+B238/(D238*(1-VLOOKUP(A238,USD!A:K,9,0)))-1)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105</v>
      </c>
    </row>
    <row r="239" spans="1:14" ht="42">
      <c r="A239" s="1">
        <v>42740</v>
      </c>
      <c r="B239">
        <v>10.9</v>
      </c>
      <c r="C239" s="71">
        <f t="shared" si="37"/>
        <v>9.2592592592593004E-3</v>
      </c>
      <c r="D239" s="26">
        <f t="shared" si="41"/>
        <v>11.006600386905966</v>
      </c>
      <c r="E239" s="26">
        <f>D239*(1-VLOOKUP(A239,USD!A:K,9,0))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(+B239/(D239*(1-VLOOKUP(A239,USD!A:K,9,0)))-1)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114</v>
      </c>
    </row>
    <row r="240" spans="1:14">
      <c r="A240" s="1">
        <v>42741</v>
      </c>
      <c r="B240">
        <v>10.86</v>
      </c>
      <c r="C240" s="71">
        <f t="shared" si="37"/>
        <v>-3.6697247706423131E-3</v>
      </c>
      <c r="D240" s="26">
        <f t="shared" si="41"/>
        <v>10.984239100229926</v>
      </c>
      <c r="E240" s="26">
        <f>D240*(1-VLOOKUP(A240,USD!A:K,9,0))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(+B240/(D240*(1-VLOOKUP(A240,USD!A:K,9,0)))-1)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>
      <c r="A241" s="1">
        <v>42744</v>
      </c>
      <c r="B241">
        <v>10.86</v>
      </c>
      <c r="C241" s="71">
        <f t="shared" si="37"/>
        <v>0</v>
      </c>
      <c r="D241" s="26">
        <f t="shared" si="41"/>
        <v>11.126502908236583</v>
      </c>
      <c r="E241" s="26">
        <f>D241*(1-VLOOKUP(A241,USD!A:K,9,0))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(+B241/(D241*(1-VLOOKUP(A241,USD!A:K,9,0)))-1)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>
      <c r="A242" s="1">
        <v>42745</v>
      </c>
      <c r="B242">
        <v>10.86</v>
      </c>
      <c r="C242" s="71">
        <f t="shared" si="37"/>
        <v>0</v>
      </c>
      <c r="D242" s="26">
        <f t="shared" si="41"/>
        <v>11.004317028103006</v>
      </c>
      <c r="E242" s="26">
        <f>D242*(1-VLOOKUP(A242,USD!A:K,9,0))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(+B242/(D242*(1-VLOOKUP(A242,USD!A:K,9,0)))-1)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>
      <c r="A243" s="1">
        <v>42746</v>
      </c>
      <c r="B243">
        <v>10.84</v>
      </c>
      <c r="C243" s="71">
        <f t="shared" si="37"/>
        <v>-1.8416206261510082E-3</v>
      </c>
      <c r="D243" s="26">
        <f t="shared" si="41"/>
        <v>10.968943466534068</v>
      </c>
      <c r="E243" s="26">
        <f>D243*(1-VLOOKUP(A243,USD!A:K,9,0))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(+B243/(D243*(1-VLOOKUP(A243,USD!A:K,9,0)))-1)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119</v>
      </c>
    </row>
    <row r="244" spans="1:14">
      <c r="A244" s="1">
        <v>42747</v>
      </c>
      <c r="B244">
        <v>10.84</v>
      </c>
      <c r="C244" s="71">
        <f t="shared" si="37"/>
        <v>0</v>
      </c>
      <c r="D244" s="26">
        <f t="shared" si="41"/>
        <v>10.950760920758214</v>
      </c>
      <c r="E244" s="26">
        <f>D244*(1-VLOOKUP(A244,USD!A:K,9,0))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(+B244/(D244*(1-VLOOKUP(A244,USD!A:K,9,0)))-1)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>
      <c r="A245" s="1">
        <v>42748</v>
      </c>
      <c r="B245">
        <v>10.9</v>
      </c>
      <c r="C245" s="71">
        <f t="shared" si="37"/>
        <v>5.5350553505535416E-3</v>
      </c>
      <c r="D245" s="26">
        <f t="shared" si="41"/>
        <v>11.023237114510369</v>
      </c>
      <c r="E245" s="26">
        <f>D245*(1-VLOOKUP(A245,USD!A:K,9,0))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(+B245/(D245*(1-VLOOKUP(A245,USD!A:K,9,0)))-1)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130</v>
      </c>
    </row>
    <row r="246" spans="1:14">
      <c r="A246" s="1">
        <v>42751</v>
      </c>
      <c r="B246">
        <v>10.94</v>
      </c>
      <c r="C246" s="71">
        <f t="shared" si="37"/>
        <v>3.669724770642091E-3</v>
      </c>
      <c r="D246" s="26">
        <f t="shared" si="41"/>
        <v>11.174017619091455</v>
      </c>
      <c r="E246" s="26">
        <f>D246*(1-VLOOKUP(A246,USD!A:K,9,0))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(+B246/(D246*(1-VLOOKUP(A246,USD!A:K,9,0)))-1)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>
      <c r="A247" s="1">
        <v>42752</v>
      </c>
      <c r="B247">
        <v>10.96</v>
      </c>
      <c r="C247" s="71">
        <f t="shared" si="37"/>
        <v>1.8281535648996261E-3</v>
      </c>
      <c r="D247" s="26">
        <f t="shared" si="41"/>
        <v>11.155951409704539</v>
      </c>
      <c r="E247" s="26">
        <f>D247*(1-VLOOKUP(A247,USD!A:K,9,0))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(+B247/(D247*(1-VLOOKUP(A247,USD!A:K,9,0)))-1)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>
      <c r="A248" s="1">
        <v>42753</v>
      </c>
      <c r="B248">
        <v>11.04</v>
      </c>
      <c r="C248" s="71">
        <f t="shared" si="37"/>
        <v>7.2992700729925808E-3</v>
      </c>
      <c r="D248" s="26">
        <f t="shared" si="41"/>
        <v>11.209156720535681</v>
      </c>
      <c r="E248" s="26">
        <f>D248*(1-VLOOKUP(A248,USD!A:K,9,0))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(+B248/(D248*(1-VLOOKUP(A248,USD!A:K,9,0)))-1)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>
      <c r="A249" s="1">
        <v>42754</v>
      </c>
      <c r="B249">
        <v>10.96</v>
      </c>
      <c r="C249" s="71">
        <f t="shared" si="37"/>
        <v>-7.246376811594013E-3</v>
      </c>
      <c r="D249" s="26">
        <f t="shared" ref="D249:D273" si="42">+F248*(1+L249)</f>
        <v>11.252234006003205</v>
      </c>
      <c r="E249" s="26">
        <f>D249*(1-VLOOKUP(A249,USD!A:K,9,0))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(+B249/(D249*(1-VLOOKUP(A249,USD!A:K,9,0)))-1)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>
      <c r="A250" s="1">
        <v>42755</v>
      </c>
      <c r="B250">
        <v>10.98</v>
      </c>
      <c r="C250" s="71">
        <f t="shared" si="37"/>
        <v>1.8248175182480342E-3</v>
      </c>
      <c r="D250" s="26">
        <f t="shared" si="42"/>
        <v>11.302971517104803</v>
      </c>
      <c r="E250" s="26">
        <f>D250*(1-VLOOKUP(A250,USD!A:K,9,0))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(+B250/(D250*(1-VLOOKUP(A250,USD!A:K,9,0)))-1)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136</v>
      </c>
    </row>
    <row r="251" spans="1:14">
      <c r="A251" s="1">
        <v>42758</v>
      </c>
      <c r="B251">
        <v>11</v>
      </c>
      <c r="C251" s="71">
        <f t="shared" si="37"/>
        <v>1.8214936247722413E-3</v>
      </c>
      <c r="D251" s="26">
        <f t="shared" si="42"/>
        <v>11.282374381522427</v>
      </c>
      <c r="E251" s="26">
        <f>D251*(1-VLOOKUP(A251,USD!A:K,9,0))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(+B251/(D251*(1-VLOOKUP(A251,USD!A:K,9,0)))-1)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>
      <c r="A252" s="1">
        <v>42759</v>
      </c>
      <c r="B252">
        <v>11.04</v>
      </c>
      <c r="C252" s="71">
        <f t="shared" si="37"/>
        <v>3.6363636363636598E-3</v>
      </c>
      <c r="D252" s="26">
        <f t="shared" si="42"/>
        <v>11.34207908502268</v>
      </c>
      <c r="E252" s="26">
        <f>D252*(1-VLOOKUP(A252,USD!A:K,9,0))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(+B252/(D252*(1-VLOOKUP(A252,USD!A:K,9,0)))-1)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>
      <c r="A253" s="1">
        <v>42760</v>
      </c>
      <c r="B253">
        <v>11.06</v>
      </c>
      <c r="C253" s="71">
        <f t="shared" si="37"/>
        <v>1.8115942028986698E-3</v>
      </c>
      <c r="D253" s="26">
        <f t="shared" si="42"/>
        <v>11.404236713359289</v>
      </c>
      <c r="E253" s="26">
        <f>D253*(1-VLOOKUP(A253,USD!A:K,9,0))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(+B253/(D253*(1-VLOOKUP(A253,USD!A:K,9,0)))-1)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>
      <c r="A254" s="1">
        <v>42761</v>
      </c>
      <c r="B254">
        <v>11.14</v>
      </c>
      <c r="C254" s="71">
        <f t="shared" si="37"/>
        <v>7.2332730560578096E-3</v>
      </c>
      <c r="D254" s="26">
        <f t="shared" si="42"/>
        <v>11.392655791339292</v>
      </c>
      <c r="E254" s="26">
        <f>D254*(1-VLOOKUP(A254,USD!A:K,9,0))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(+B254/(D254*(1-VLOOKUP(A254,USD!A:K,9,0)))-1)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>
      <c r="A255" s="1">
        <v>42762</v>
      </c>
      <c r="B255">
        <v>11.14</v>
      </c>
      <c r="C255" s="71">
        <f t="shared" si="37"/>
        <v>0</v>
      </c>
      <c r="D255" s="26">
        <f t="shared" si="42"/>
        <v>11.394</v>
      </c>
      <c r="E255" s="26">
        <f>D255*(1-VLOOKUP(A255,USD!A:K,9,0))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(+B255/(D255*(1-VLOOKUP(A255,USD!A:K,9,0)))-1)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>
      <c r="A256" s="1">
        <v>42767</v>
      </c>
      <c r="B256">
        <v>11.14</v>
      </c>
      <c r="C256" s="71">
        <f t="shared" si="37"/>
        <v>0</v>
      </c>
      <c r="D256" s="26">
        <f t="shared" si="42"/>
        <v>11.394</v>
      </c>
      <c r="E256" s="26">
        <f>D256*(1-VLOOKUP(A256,USD!A:K,9,0))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(+B256/(D256*(1-VLOOKUP(A256,USD!A:K,9,0)))-1)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149</v>
      </c>
    </row>
    <row r="257" spans="1:14">
      <c r="A257" s="1">
        <v>42768</v>
      </c>
      <c r="B257">
        <v>11.14</v>
      </c>
      <c r="C257" s="71">
        <f t="shared" si="37"/>
        <v>0</v>
      </c>
      <c r="D257" s="26">
        <f t="shared" si="42"/>
        <v>11.391999999999999</v>
      </c>
      <c r="E257" s="26">
        <f>D257*(1-VLOOKUP(A257,USD!A:K,9,0))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(+B257/(D257*(1-VLOOKUP(A257,USD!A:K,9,0)))-1)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151</v>
      </c>
    </row>
    <row r="258" spans="1:14">
      <c r="A258" s="1">
        <v>42769</v>
      </c>
      <c r="B258">
        <v>11.04</v>
      </c>
      <c r="C258" s="71">
        <f t="shared" si="37"/>
        <v>-8.9766606822263562E-3</v>
      </c>
      <c r="D258" s="26">
        <f t="shared" si="42"/>
        <v>11.273425411421359</v>
      </c>
      <c r="E258" s="26">
        <f>D258*(1-VLOOKUP(A258,USD!A:K,9,0))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(+B258/(D258*(1-VLOOKUP(A258,USD!A:K,9,0)))-1)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>
      <c r="A259" s="1">
        <v>42772</v>
      </c>
      <c r="B259">
        <v>11.1</v>
      </c>
      <c r="C259" s="71">
        <f t="shared" si="37"/>
        <v>5.4347826086957873E-3</v>
      </c>
      <c r="D259" s="26">
        <f t="shared" si="42"/>
        <v>11.298513707614454</v>
      </c>
      <c r="E259" s="26">
        <f>D259*(1-VLOOKUP(A259,USD!A:K,9,0))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(+B259/(D259*(1-VLOOKUP(A259,USD!A:K,9,0)))-1)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166</v>
      </c>
    </row>
    <row r="260" spans="1:14">
      <c r="A260" s="1">
        <v>42773</v>
      </c>
      <c r="B260">
        <v>11</v>
      </c>
      <c r="C260" s="71">
        <f t="shared" si="37"/>
        <v>-9.009009009009028E-3</v>
      </c>
      <c r="D260" s="26">
        <f t="shared" si="42"/>
        <v>11.254871981097265</v>
      </c>
      <c r="E260" s="26">
        <f>D260*(1-VLOOKUP(A260,USD!A:K,9,0))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(+B260/(D260*(1-VLOOKUP(A260,USD!A:K,9,0)))-1)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>
      <c r="A261" s="1">
        <v>42774</v>
      </c>
      <c r="B261">
        <v>11.04</v>
      </c>
      <c r="C261" s="7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D261*(1-VLOOKUP(A261,USD!A:K,9,0))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(+B261/(D261*(1-VLOOKUP(A261,USD!A:K,9,0)))-1)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177</v>
      </c>
    </row>
    <row r="262" spans="1:14">
      <c r="A262" s="1">
        <v>42775</v>
      </c>
      <c r="B262">
        <v>11.1</v>
      </c>
      <c r="C262" s="71">
        <f t="shared" si="46"/>
        <v>5.4347826086957873E-3</v>
      </c>
      <c r="D262" s="26">
        <f t="shared" si="42"/>
        <v>11.295940062622012</v>
      </c>
      <c r="E262" s="26">
        <f>D262*(1-VLOOKUP(A262,USD!A:K,9,0))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(+B262/(D262*(1-VLOOKUP(A262,USD!A:K,9,0)))-1)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>
      <c r="A263" s="1">
        <v>42776</v>
      </c>
      <c r="B263">
        <v>11.24</v>
      </c>
      <c r="C263" s="71">
        <f t="shared" si="46"/>
        <v>1.2612612612612706E-2</v>
      </c>
      <c r="D263" s="26">
        <f t="shared" si="42"/>
        <v>11.387728801274426</v>
      </c>
      <c r="E263" s="26">
        <f>D263*(1-VLOOKUP(A263,USD!A:K,9,0))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(+B263/(D263*(1-VLOOKUP(A263,USD!A:K,9,0)))-1)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186</v>
      </c>
    </row>
    <row r="264" spans="1:14">
      <c r="A264" s="1">
        <v>42779</v>
      </c>
      <c r="B264">
        <v>11.34</v>
      </c>
      <c r="C264" s="71">
        <f t="shared" si="46"/>
        <v>8.8967971530249379E-3</v>
      </c>
      <c r="D264" s="26">
        <f t="shared" si="42"/>
        <v>11.442436109457853</v>
      </c>
      <c r="E264" s="26">
        <f>D264*(1-VLOOKUP(A264,USD!A:K,9,0))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(+B264/(D264*(1-VLOOKUP(A264,USD!A:K,9,0)))-1)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>
      <c r="A265" s="1">
        <v>42780</v>
      </c>
      <c r="B265">
        <v>11.32</v>
      </c>
      <c r="C265" s="71">
        <f t="shared" si="46"/>
        <v>-1.7636684303350414E-3</v>
      </c>
      <c r="D265" s="26">
        <f t="shared" si="42"/>
        <v>11.39727466122185</v>
      </c>
      <c r="E265" s="26">
        <f>D265*(1-VLOOKUP(A265,USD!A:K,9,0))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(+B265/(D265*(1-VLOOKUP(A265,USD!A:K,9,0)))-1)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192</v>
      </c>
    </row>
    <row r="266" spans="1:14">
      <c r="A266" s="1">
        <v>42781</v>
      </c>
      <c r="B266">
        <v>11.34</v>
      </c>
      <c r="C266" s="71">
        <f t="shared" si="46"/>
        <v>1.7667844522968323E-3</v>
      </c>
      <c r="D266" s="26">
        <f t="shared" si="42"/>
        <v>11.435172475854877</v>
      </c>
      <c r="E266" s="26">
        <f>D266*(1-VLOOKUP(A266,USD!A:K,9,0))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(+B266/(D266*(1-VLOOKUP(A266,USD!A:K,9,0)))-1)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>
      <c r="A267" s="1">
        <v>42782</v>
      </c>
      <c r="B267">
        <v>11.38</v>
      </c>
      <c r="C267" s="71">
        <f t="shared" si="46"/>
        <v>3.5273368606703048E-3</v>
      </c>
      <c r="D267" s="26">
        <f t="shared" si="42"/>
        <v>11.494746503148317</v>
      </c>
      <c r="E267" s="26">
        <f>D267*(1-VLOOKUP(A267,USD!A:K,9,0))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(+B267/(D267*(1-VLOOKUP(A267,USD!A:K,9,0)))-1)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>
      <c r="A268" s="1">
        <v>42783</v>
      </c>
      <c r="B268">
        <v>11.32</v>
      </c>
      <c r="C268" s="71">
        <f t="shared" si="46"/>
        <v>-5.2724077328647478E-3</v>
      </c>
      <c r="D268" s="26">
        <f t="shared" si="42"/>
        <v>11.432996278537656</v>
      </c>
      <c r="E268" s="26">
        <f>D268*(1-VLOOKUP(A268,USD!A:K,9,0))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(+B268/(D268*(1-VLOOKUP(A268,USD!A:K,9,0)))-1)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>
      <c r="A269" s="1">
        <v>42786</v>
      </c>
      <c r="B269">
        <v>11.5</v>
      </c>
      <c r="C269" s="71">
        <f t="shared" si="46"/>
        <v>1.5901060070671269E-2</v>
      </c>
      <c r="D269" s="26">
        <f t="shared" si="42"/>
        <v>11.634698138136985</v>
      </c>
      <c r="E269" s="26">
        <f>D269*(1-VLOOKUP(A269,USD!A:K,9,0))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(+B269/(D269*(1-VLOOKUP(A269,USD!A:K,9,0)))-1)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>
      <c r="A270" s="1">
        <v>42787</v>
      </c>
      <c r="B270">
        <v>11.44</v>
      </c>
      <c r="C270" s="71">
        <f t="shared" si="46"/>
        <v>-5.2173913043478404E-3</v>
      </c>
      <c r="D270" s="26">
        <f t="shared" si="42"/>
        <v>11.593684398873462</v>
      </c>
      <c r="E270" s="26">
        <f>D270*(1-VLOOKUP(A270,USD!A:K,9,0))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(+B270/(D270*(1-VLOOKUP(A270,USD!A:K,9,0)))-1)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>
      <c r="A271" s="1">
        <v>42788</v>
      </c>
      <c r="B271">
        <v>11.46</v>
      </c>
      <c r="C271" s="71">
        <f t="shared" si="46"/>
        <v>1.7482517482518833E-3</v>
      </c>
      <c r="D271" s="26">
        <f t="shared" si="42"/>
        <v>11.593486112581381</v>
      </c>
      <c r="E271" s="26">
        <f>D271*(1-VLOOKUP(A271,USD!A:K,9,0))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(+B271/(D271*(1-VLOOKUP(A271,USD!A:K,9,0)))-1)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>
      <c r="A272" s="1">
        <v>42789</v>
      </c>
      <c r="B272">
        <v>11.4</v>
      </c>
      <c r="C272" s="71">
        <f t="shared" si="46"/>
        <v>-5.2356020942408987E-3</v>
      </c>
      <c r="D272" s="26">
        <f t="shared" si="42"/>
        <v>11.535510141360412</v>
      </c>
      <c r="E272" s="26">
        <f>D272*(1-VLOOKUP(A272,USD!A:K,9,0))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(+B272/(D272*(1-VLOOKUP(A272,USD!A:K,9,0)))-1)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>
      <c r="A273" s="1">
        <v>42790</v>
      </c>
      <c r="B273">
        <v>11.38</v>
      </c>
      <c r="C273" s="71">
        <f t="shared" si="46"/>
        <v>-1.7543859649122862E-3</v>
      </c>
      <c r="D273" s="26">
        <f t="shared" si="42"/>
        <v>11.54182588939724</v>
      </c>
      <c r="E273" s="26">
        <f>D273*(1-VLOOKUP(A273,USD!A:K,9,0))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(+B273/(D273*(1-VLOOKUP(A273,USD!A:K,9,0)))-1)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206</v>
      </c>
    </row>
    <row r="274" spans="1:14">
      <c r="A274" s="1">
        <v>42793</v>
      </c>
      <c r="B274">
        <v>11.3</v>
      </c>
      <c r="C274" s="71">
        <f t="shared" si="46"/>
        <v>-7.0298769771529601E-3</v>
      </c>
      <c r="D274" s="26">
        <f t="shared" ref="D274:D279" si="48">+F273*(1+L274)</f>
        <v>11.443781558322158</v>
      </c>
      <c r="E274" s="26">
        <f>D274*(1-VLOOKUP(A274,USD!A:K,9,0))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(+B274/(D274*(1-VLOOKUP(A274,USD!A:K,9,0)))-1)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>
      <c r="A275" s="1">
        <v>42794</v>
      </c>
      <c r="B275">
        <v>11.28</v>
      </c>
      <c r="C275" s="71">
        <f t="shared" si="46"/>
        <v>-1.7699115044248481E-3</v>
      </c>
      <c r="D275" s="26">
        <f t="shared" si="48"/>
        <v>11.424894306356109</v>
      </c>
      <c r="E275" s="26">
        <f>D275*(1-VLOOKUP(A275,USD!A:K,9,0))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(+B275/(D275*(1-VLOOKUP(A275,USD!A:K,9,0)))-1)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>
      <c r="A276" s="1">
        <v>42795</v>
      </c>
      <c r="B276">
        <v>11.28</v>
      </c>
      <c r="C276" s="71">
        <f t="shared" si="46"/>
        <v>0</v>
      </c>
      <c r="D276" s="26">
        <f t="shared" si="48"/>
        <v>11.443707653418951</v>
      </c>
      <c r="E276" s="26">
        <f>D276*(1-VLOOKUP(A276,USD!A:K,9,0))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(+B276/(D276*(1-VLOOKUP(A276,USD!A:K,9,0)))-1)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>
      <c r="A277" s="1">
        <v>42796</v>
      </c>
      <c r="B277">
        <v>11.16</v>
      </c>
      <c r="C277" s="71">
        <f t="shared" si="46"/>
        <v>-1.0638297872340385E-2</v>
      </c>
      <c r="D277" s="26">
        <f t="shared" si="48"/>
        <v>11.353324165700769</v>
      </c>
      <c r="E277" s="26">
        <f>D277*(1-VLOOKUP(A277,USD!A:K,9,0))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(+B277/(D277*(1-VLOOKUP(A277,USD!A:K,9,0)))-1)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>
      <c r="A278" s="1">
        <v>42797</v>
      </c>
      <c r="B278">
        <v>11.08</v>
      </c>
      <c r="C278" s="71">
        <f t="shared" si="46"/>
        <v>-7.1684587813619638E-3</v>
      </c>
      <c r="D278" s="26">
        <f t="shared" si="48"/>
        <v>11.32690236657009</v>
      </c>
      <c r="E278" s="26">
        <f>D278*(1-VLOOKUP(A278,USD!A:K,9,0))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(+B278/(D278*(1-VLOOKUP(A278,USD!A:K,9,0)))-1)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>
      <c r="A279" s="1">
        <v>42800</v>
      </c>
      <c r="B279">
        <v>11.12</v>
      </c>
      <c r="C279" s="71">
        <f t="shared" si="46"/>
        <v>3.6101083032489267E-3</v>
      </c>
      <c r="D279" s="26">
        <f t="shared" si="48"/>
        <v>11.333665095442676</v>
      </c>
      <c r="E279" s="26">
        <f>D279*(1-VLOOKUP(A279,USD!A:K,9,0))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(+B279/(D279*(1-VLOOKUP(A279,USD!A:K,9,0)))-1)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>
      <c r="A280" s="1">
        <f>+A279+1</f>
        <v>42801</v>
      </c>
      <c r="B280">
        <v>11.2</v>
      </c>
      <c r="C280" s="71">
        <f t="shared" si="46"/>
        <v>7.194244604316502E-3</v>
      </c>
      <c r="D280" s="26">
        <f t="shared" ref="D280:D318" si="49">+F279*(1+L280)</f>
        <v>11.391082891929738</v>
      </c>
      <c r="E280" s="26">
        <f>D280*(1-VLOOKUP(A280,USD!A:K,9,0))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(+B280/(D280*(1-VLOOKUP(A280,USD!A:K,9,0)))-1)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>
      <c r="A281" s="1">
        <f>+A280+1</f>
        <v>42802</v>
      </c>
      <c r="B281">
        <v>11.2</v>
      </c>
      <c r="C281" s="71">
        <f t="shared" si="46"/>
        <v>0</v>
      </c>
      <c r="D281" s="26">
        <f t="shared" si="49"/>
        <v>11.359074784955174</v>
      </c>
      <c r="E281" s="26">
        <f>D281*(1-VLOOKUP(A281,USD!A:K,9,0))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(+B281/(D281*(1-VLOOKUP(A281,USD!A:K,9,0)))-1)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>
      <c r="A282" s="1">
        <f>+A281+1</f>
        <v>42803</v>
      </c>
      <c r="B282">
        <v>11.12</v>
      </c>
      <c r="C282" s="71">
        <f t="shared" si="46"/>
        <v>-7.1428571428571175E-3</v>
      </c>
      <c r="D282" s="26">
        <f t="shared" si="49"/>
        <v>11.281525328175086</v>
      </c>
      <c r="E282" s="26">
        <f>D282*(1-VLOOKUP(A282,USD!A:K,9,0))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(+B282/(D282*(1-VLOOKUP(A282,USD!A:K,9,0)))-1)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>
      <c r="A283" s="1">
        <f>+A282+1</f>
        <v>42804</v>
      </c>
      <c r="B283">
        <v>11.12</v>
      </c>
      <c r="C283" s="71">
        <f t="shared" si="46"/>
        <v>0</v>
      </c>
      <c r="D283" s="26">
        <f t="shared" si="49"/>
        <v>11.25324164525416</v>
      </c>
      <c r="E283" s="26">
        <f>D283*(1-VLOOKUP(A283,USD!A:K,9,0))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(+B283/(D283*(1-VLOOKUP(A283,USD!A:K,9,0)))-1)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>
      <c r="A284" s="1">
        <v>42807</v>
      </c>
      <c r="B284">
        <v>11.2</v>
      </c>
      <c r="C284" s="71">
        <f t="shared" si="46"/>
        <v>7.194244604316502E-3</v>
      </c>
      <c r="D284" s="26">
        <f t="shared" si="49"/>
        <v>11.334331028164636</v>
      </c>
      <c r="E284" s="26">
        <f>D284*(1-VLOOKUP(A284,USD!A:K,9,0))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(+B284/(D284*(1-VLOOKUP(A284,USD!A:K,9,0)))-1)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>
      <c r="A285" s="1">
        <v>42808</v>
      </c>
      <c r="B285">
        <v>11.2</v>
      </c>
      <c r="C285" s="71">
        <f t="shared" si="46"/>
        <v>0</v>
      </c>
      <c r="D285" s="26">
        <f t="shared" si="49"/>
        <v>11.352530795624928</v>
      </c>
      <c r="E285" s="26">
        <f>D285*(1-VLOOKUP(A285,USD!A:K,9,0))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(+B285/(D285*(1-VLOOKUP(A285,USD!A:K,9,0)))-1)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>
      <c r="A286" s="1">
        <v>42809</v>
      </c>
      <c r="B286">
        <v>11.22</v>
      </c>
      <c r="C286" s="71">
        <f t="shared" si="46"/>
        <v>1.7857142857145014E-3</v>
      </c>
      <c r="D286" s="26">
        <f t="shared" si="49"/>
        <v>11.346318361164055</v>
      </c>
      <c r="E286" s="26">
        <f>D286*(1-VLOOKUP(A286,USD!A:K,9,0))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(+B286/(D286*(1-VLOOKUP(A286,USD!A:K,9,0)))-1)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>
      <c r="A287" s="1">
        <v>42810</v>
      </c>
      <c r="B287">
        <v>11.34</v>
      </c>
      <c r="C287" s="71">
        <f t="shared" si="46"/>
        <v>1.0695187165775222E-2</v>
      </c>
      <c r="D287" s="26">
        <f t="shared" si="49"/>
        <v>11.388178918781882</v>
      </c>
      <c r="E287" s="26">
        <f>D287*(1-VLOOKUP(A287,USD!A:K,9,0))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(+B287/(D287*(1-VLOOKUP(A287,USD!A:K,9,0)))-1)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>
      <c r="A288" s="1">
        <v>42811</v>
      </c>
      <c r="B288">
        <v>11.2</v>
      </c>
      <c r="C288" s="71">
        <f t="shared" si="46"/>
        <v>-1.2345679012345734E-2</v>
      </c>
      <c r="D288" s="26">
        <f t="shared" si="49"/>
        <v>11.310299043760423</v>
      </c>
      <c r="E288" s="26">
        <f>D288*(1-VLOOKUP(A288,USD!A:K,9,0))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(+B288/(D288*(1-VLOOKUP(A288,USD!A:K,9,0)))-1)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>
      <c r="A289" s="1">
        <v>42814</v>
      </c>
      <c r="B289">
        <v>11.22</v>
      </c>
      <c r="C289" s="71">
        <f t="shared" si="46"/>
        <v>1.7857142857145014E-3</v>
      </c>
      <c r="D289" s="26">
        <f t="shared" si="49"/>
        <v>11.315180688748637</v>
      </c>
      <c r="E289" s="26">
        <f>D289*(1-VLOOKUP(A289,USD!A:K,9,0))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(+B289/(D289*(1-VLOOKUP(A289,USD!A:K,9,0)))-1)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250</v>
      </c>
    </row>
    <row r="290" spans="1:14">
      <c r="A290" s="1">
        <v>42815</v>
      </c>
      <c r="B290">
        <v>11.26</v>
      </c>
      <c r="C290" s="71">
        <f t="shared" si="46"/>
        <v>3.5650623885916666E-3</v>
      </c>
      <c r="D290" s="26">
        <f t="shared" si="49"/>
        <v>11.341463791199926</v>
      </c>
      <c r="E290" s="26">
        <f>D290*(1-VLOOKUP(A290,USD!A:K,9,0))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(+B290/(D290*(1-VLOOKUP(A290,USD!A:K,9,0)))-1)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>
      <c r="A291" s="1">
        <v>42816</v>
      </c>
      <c r="B291">
        <v>11.2</v>
      </c>
      <c r="C291" s="71">
        <f t="shared" si="46"/>
        <v>-5.3285968028419228E-3</v>
      </c>
      <c r="D291" s="26">
        <f t="shared" si="49"/>
        <v>11.24009631456153</v>
      </c>
      <c r="E291" s="26">
        <f>D291*(1-VLOOKUP(A291,USD!A:K,9,0))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(+B291/(D291*(1-VLOOKUP(A291,USD!A:K,9,0)))-1)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>
      <c r="A292" s="1">
        <v>42817</v>
      </c>
      <c r="B292">
        <v>11.2</v>
      </c>
      <c r="C292" s="71">
        <f t="shared" si="46"/>
        <v>0</v>
      </c>
      <c r="D292" s="26">
        <f t="shared" si="49"/>
        <v>11.308432659506714</v>
      </c>
      <c r="E292" s="26">
        <f>D292*(1-VLOOKUP(A292,USD!A:K,9,0))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(+B292/(D292*(1-VLOOKUP(A292,USD!A:K,9,0)))-1)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259</v>
      </c>
    </row>
    <row r="293" spans="1:14">
      <c r="A293" s="1">
        <v>42818</v>
      </c>
      <c r="B293">
        <v>11.3</v>
      </c>
      <c r="C293" s="71">
        <f t="shared" si="46"/>
        <v>8.9285714285716189E-3</v>
      </c>
      <c r="D293" s="26">
        <f t="shared" si="49"/>
        <v>11.392985862760955</v>
      </c>
      <c r="E293" s="26">
        <f>D293*(1-VLOOKUP(A293,USD!A:K,9,0))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(+B293/(D293*(1-VLOOKUP(A293,USD!A:K,9,0)))-1)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>
      <c r="A294" s="1">
        <v>42821</v>
      </c>
      <c r="B294">
        <v>11.3</v>
      </c>
      <c r="C294" s="71">
        <f t="shared" si="46"/>
        <v>0</v>
      </c>
      <c r="D294" s="26">
        <f t="shared" si="49"/>
        <v>11.401</v>
      </c>
      <c r="E294" s="26">
        <f>D294*(1-VLOOKUP(A294,USD!A:K,9,0))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(+B294/(D294*(1-VLOOKUP(A294,USD!A:K,9,0)))-1)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>
      <c r="A295" s="1">
        <v>42822</v>
      </c>
      <c r="B295">
        <v>11.28</v>
      </c>
      <c r="C295" s="71">
        <f t="shared" si="46"/>
        <v>-1.7699115044248481E-3</v>
      </c>
      <c r="D295" s="26">
        <f t="shared" si="49"/>
        <v>11.382236872169662</v>
      </c>
      <c r="E295" s="26">
        <f>D295*(1-VLOOKUP(A295,USD!A:K,9,0))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(+B295/(D295*(1-VLOOKUP(A295,USD!A:K,9,0)))-1)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>
      <c r="A296" s="1">
        <v>42823</v>
      </c>
      <c r="B296">
        <v>11.26</v>
      </c>
      <c r="C296" s="71">
        <f t="shared" si="46"/>
        <v>-1.7730496453900457E-3</v>
      </c>
      <c r="D296" s="26">
        <f t="shared" si="49"/>
        <v>11.349543342287935</v>
      </c>
      <c r="E296" s="26">
        <f>D296*(1-VLOOKUP(A296,USD!A:K,9,0))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(+B296/(D296*(1-VLOOKUP(A296,USD!A:K,9,0)))-1)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>
      <c r="A297" s="1">
        <v>42824</v>
      </c>
      <c r="B297">
        <v>11.2</v>
      </c>
      <c r="C297" s="71">
        <f t="shared" si="46"/>
        <v>-5.3285968028419228E-3</v>
      </c>
      <c r="D297" s="26">
        <f t="shared" si="49"/>
        <v>11.288063759090791</v>
      </c>
      <c r="E297" s="26">
        <f>D297*(1-VLOOKUP(A297,USD!A:K,9,0))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(+B297/(D297*(1-VLOOKUP(A297,USD!A:K,9,0)))-1)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>
      <c r="A298" s="1">
        <v>42825</v>
      </c>
      <c r="B298">
        <v>11.26</v>
      </c>
      <c r="C298" s="71">
        <f t="shared" si="46"/>
        <v>5.3571428571428381E-3</v>
      </c>
      <c r="D298" s="26">
        <f t="shared" si="49"/>
        <v>11.366582251858755</v>
      </c>
      <c r="E298" s="26">
        <f>D298*(1-VLOOKUP(A298,USD!A:K,9,0))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(+B298/(D298*(1-VLOOKUP(A298,USD!A:K,9,0)))-1)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274</v>
      </c>
    </row>
    <row r="299" spans="1:14">
      <c r="A299" s="1">
        <v>42828</v>
      </c>
      <c r="B299">
        <v>11.3</v>
      </c>
      <c r="C299" s="71">
        <f t="shared" si="46"/>
        <v>3.5523978685614299E-3</v>
      </c>
      <c r="D299" s="26">
        <f t="shared" si="49"/>
        <v>11.348000000000001</v>
      </c>
      <c r="E299" s="26">
        <f>D299*(1-VLOOKUP(A299,USD!A:K,9,0))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(+B299/(D299*(1-VLOOKUP(A299,USD!A:K,9,0)))-1)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278</v>
      </c>
    </row>
    <row r="300" spans="1:14">
      <c r="A300" s="1">
        <v>42829</v>
      </c>
      <c r="B300">
        <v>11.3</v>
      </c>
      <c r="C300" s="71">
        <f t="shared" si="46"/>
        <v>0</v>
      </c>
      <c r="D300" s="26">
        <f t="shared" si="49"/>
        <v>11.347</v>
      </c>
      <c r="E300" s="26">
        <f>D300*(1-VLOOKUP(A300,USD!A:K,9,0))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(+B300/(D300*(1-VLOOKUP(A300,USD!A:K,9,0)))-1)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>
      <c r="A301" s="1">
        <v>42830</v>
      </c>
      <c r="B301">
        <v>11.36</v>
      </c>
      <c r="C301" s="71">
        <f t="shared" si="46"/>
        <v>5.3097345132742113E-3</v>
      </c>
      <c r="D301" s="26">
        <f t="shared" si="49"/>
        <v>11.448802263448233</v>
      </c>
      <c r="E301" s="26">
        <f>D301*(1-VLOOKUP(A301,USD!A:K,9,0))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(+B301/(D301*(1-VLOOKUP(A301,USD!A:K,9,0)))-1)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285</v>
      </c>
    </row>
    <row r="302" spans="1:14" ht="28">
      <c r="A302" s="1">
        <v>42831</v>
      </c>
      <c r="B302">
        <v>11.32</v>
      </c>
      <c r="C302" s="71">
        <f t="shared" si="46"/>
        <v>-3.5211267605632646E-3</v>
      </c>
      <c r="D302" s="26">
        <f t="shared" si="49"/>
        <v>11.493014142183707</v>
      </c>
      <c r="E302" s="26">
        <f>D302*(1-VLOOKUP(A302,USD!A:K,9,0))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(+B302/(D302*(1-VLOOKUP(A302,USD!A:K,9,0)))-1)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295</v>
      </c>
    </row>
    <row r="303" spans="1:14">
      <c r="A303" s="1">
        <v>42832</v>
      </c>
      <c r="B303">
        <v>11.34</v>
      </c>
      <c r="C303" s="71">
        <f t="shared" si="46"/>
        <v>1.7667844522968323E-3</v>
      </c>
      <c r="D303" s="26">
        <f t="shared" si="49"/>
        <v>11.472973277306934</v>
      </c>
      <c r="E303" s="26">
        <f>D303*(1-VLOOKUP(A303,USD!A:K,9,0))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(+B303/(D303*(1-VLOOKUP(A303,USD!A:K,9,0)))-1)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>
      <c r="A304" s="1">
        <v>42835</v>
      </c>
      <c r="B304">
        <v>11.26</v>
      </c>
      <c r="C304" s="71">
        <f t="shared" si="46"/>
        <v>-7.0546737213403876E-3</v>
      </c>
      <c r="D304" s="26">
        <f t="shared" si="49"/>
        <v>11.415171985515491</v>
      </c>
      <c r="E304" s="26">
        <f>D304*(1-VLOOKUP(A304,USD!A:K,9,0))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(+B304/(D304*(1-VLOOKUP(A304,USD!A:K,9,0)))-1)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>
      <c r="A305" s="1">
        <v>42836</v>
      </c>
      <c r="B305">
        <v>11.26</v>
      </c>
      <c r="C305" s="71">
        <f t="shared" si="46"/>
        <v>0</v>
      </c>
      <c r="D305" s="26">
        <f t="shared" si="49"/>
        <v>11.402496690557316</v>
      </c>
      <c r="E305" s="26">
        <f>D305*(1-VLOOKUP(A305,USD!A:K,9,0))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(+B305/(D305*(1-VLOOKUP(A305,USD!A:K,9,0)))-1)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>
      <c r="A306" s="1">
        <v>42837</v>
      </c>
      <c r="B306">
        <v>11.28</v>
      </c>
      <c r="C306" s="71">
        <f t="shared" si="46"/>
        <v>1.7761989342806039E-3</v>
      </c>
      <c r="D306" s="26">
        <f t="shared" si="49"/>
        <v>11.410745952795184</v>
      </c>
      <c r="E306" s="26">
        <f>D306*(1-VLOOKUP(A306,USD!A:K,9,0))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(+B306/(D306*(1-VLOOKUP(A306,USD!A:K,9,0)))-1)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>
      <c r="A307" s="1">
        <v>42838</v>
      </c>
      <c r="B307">
        <v>11.3</v>
      </c>
      <c r="C307" s="71">
        <f t="shared" si="46"/>
        <v>1.7730496453902678E-3</v>
      </c>
      <c r="D307" s="26">
        <f t="shared" si="49"/>
        <v>11.377334862863099</v>
      </c>
      <c r="E307" s="26">
        <f>D307*(1-VLOOKUP(A307,USD!A:K,9,0))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(+B307/(D307*(1-VLOOKUP(A307,USD!A:K,9,0)))-1)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>
      <c r="A308" s="1">
        <v>42839</v>
      </c>
      <c r="B308">
        <v>11.3</v>
      </c>
      <c r="C308" s="71">
        <f t="shared" si="46"/>
        <v>0</v>
      </c>
      <c r="D308" s="26">
        <f t="shared" si="49"/>
        <v>11.348833534416917</v>
      </c>
      <c r="E308" s="26">
        <f>D308*(1-VLOOKUP(A308,USD!A:K,9,0))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(+B308/(D308*(1-VLOOKUP(A308,USD!A:K,9,0)))-1)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305</v>
      </c>
    </row>
    <row r="309" spans="1:14">
      <c r="A309" s="1">
        <v>42842</v>
      </c>
      <c r="B309">
        <v>11.3</v>
      </c>
      <c r="C309" s="71">
        <f t="shared" si="46"/>
        <v>0</v>
      </c>
      <c r="D309" s="26">
        <f t="shared" si="49"/>
        <v>11.345563562138317</v>
      </c>
      <c r="E309" s="26">
        <f>D309*(1-VLOOKUP(A309,USD!A:K,9,0))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(+B309/(D309*(1-VLOOKUP(A309,USD!A:K,9,0)))-1)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>
      <c r="A310" s="1">
        <v>42843</v>
      </c>
      <c r="B310">
        <v>11.18</v>
      </c>
      <c r="C310" s="71">
        <f t="shared" si="46"/>
        <v>-1.0619469026548756E-2</v>
      </c>
      <c r="D310" s="26">
        <f t="shared" si="49"/>
        <v>11.284714629346164</v>
      </c>
      <c r="E310" s="26">
        <f>D310*(1-VLOOKUP(A310,USD!A:K,9,0))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(+B310/(D310*(1-VLOOKUP(A310,USD!A:K,9,0)))-1)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>
      <c r="A311" s="1">
        <v>42844</v>
      </c>
      <c r="B311">
        <v>11.06</v>
      </c>
      <c r="C311" s="71">
        <f t="shared" si="46"/>
        <v>-1.0733452593917669E-2</v>
      </c>
      <c r="D311" s="26">
        <f t="shared" si="49"/>
        <v>11.208794143978297</v>
      </c>
      <c r="E311" s="26">
        <f>D311*(1-VLOOKUP(A311,USD!A:K,9,0))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(+B311/(D311*(1-VLOOKUP(A311,USD!A:K,9,0)))-1)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307</v>
      </c>
    </row>
    <row r="312" spans="1:14">
      <c r="A312" s="1">
        <v>42845</v>
      </c>
      <c r="B312">
        <v>11.16</v>
      </c>
      <c r="C312" s="71">
        <f t="shared" si="46"/>
        <v>9.0415913200723175E-3</v>
      </c>
      <c r="D312" s="26">
        <f t="shared" si="49"/>
        <v>11.300303019352727</v>
      </c>
      <c r="E312" s="26">
        <f>D312*(1-VLOOKUP(A312,USD!A:K,9,0))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(+B312/(D312*(1-VLOOKUP(A312,USD!A:K,9,0)))-1)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>
      <c r="A313" s="1">
        <v>42846</v>
      </c>
      <c r="B313">
        <v>11.18</v>
      </c>
      <c r="C313" s="71">
        <f t="shared" si="46"/>
        <v>1.7921146953405742E-3</v>
      </c>
      <c r="D313" s="26">
        <f t="shared" si="49"/>
        <v>11.341859181208145</v>
      </c>
      <c r="E313" s="26">
        <f>D313*(1-VLOOKUP(A313,USD!A:K,9,0))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(+B313/(D313*(1-VLOOKUP(A313,USD!A:K,9,0)))-1)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>
      <c r="A314" s="1">
        <v>42849</v>
      </c>
      <c r="B314">
        <v>11.14</v>
      </c>
      <c r="C314" s="71">
        <f t="shared" si="46"/>
        <v>-3.5778175313058158E-3</v>
      </c>
      <c r="D314" s="26">
        <f t="shared" si="49"/>
        <v>11.280077383119949</v>
      </c>
      <c r="E314" s="26">
        <f>D314*(1-VLOOKUP(A314,USD!A:K,9,0))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(+B314/(D314*(1-VLOOKUP(A314,USD!A:K,9,0)))-1)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322</v>
      </c>
    </row>
    <row r="315" spans="1:14">
      <c r="A315" s="1">
        <v>42850</v>
      </c>
      <c r="B315">
        <v>11.2</v>
      </c>
      <c r="C315" s="71">
        <f t="shared" si="46"/>
        <v>5.3859964093356805E-3</v>
      </c>
      <c r="D315" s="26">
        <f t="shared" si="49"/>
        <v>11.36550266430528</v>
      </c>
      <c r="E315" s="26">
        <f>D315*(1-VLOOKUP(A315,USD!A:K,9,0))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(+B315/(D315*(1-VLOOKUP(A315,USD!A:K,9,0)))-1)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>
      <c r="A316" s="1">
        <v>42851</v>
      </c>
      <c r="B316">
        <v>11.24</v>
      </c>
      <c r="C316" s="71">
        <f t="shared" si="46"/>
        <v>3.5714285714285587E-3</v>
      </c>
      <c r="D316" s="26">
        <f t="shared" si="49"/>
        <v>11.352648899017003</v>
      </c>
      <c r="E316" s="26">
        <f>D316*(1-VLOOKUP(A316,USD!A:K,9,0))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(+B316/(D316*(1-VLOOKUP(A316,USD!A:K,9,0)))-1)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>
      <c r="A317" s="1">
        <v>42852</v>
      </c>
      <c r="B317">
        <v>11.18</v>
      </c>
      <c r="C317" s="71">
        <f t="shared" si="46"/>
        <v>-5.3380782918149849E-3</v>
      </c>
      <c r="D317" s="26">
        <f t="shared" si="49"/>
        <v>11.374623708075621</v>
      </c>
      <c r="E317" s="26">
        <f>D317*(1-VLOOKUP(A317,USD!A:K,9,0))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(+B317/(D317*(1-VLOOKUP(A317,USD!A:K,9,0)))-1)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326</v>
      </c>
    </row>
    <row r="318" spans="1:14">
      <c r="A318" s="1">
        <v>42853</v>
      </c>
      <c r="B318">
        <v>11.16</v>
      </c>
      <c r="C318" s="71">
        <f t="shared" si="46"/>
        <v>-1.7889087656529634E-3</v>
      </c>
      <c r="D318" s="26">
        <f t="shared" si="49"/>
        <v>11.341532306705288</v>
      </c>
      <c r="E318" s="26">
        <f>D318*(1-VLOOKUP(A318,USD!A:K,9,0))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(+B318/(D318*(1-VLOOKUP(A318,USD!A:K,9,0)))-1)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>
      <c r="A319" s="1">
        <v>42856</v>
      </c>
      <c r="B319">
        <v>11.16</v>
      </c>
      <c r="C319" s="71">
        <f t="shared" si="46"/>
        <v>0</v>
      </c>
      <c r="D319" s="26">
        <f t="shared" ref="D319:D350" si="52">+F318*(1+L319)</f>
        <v>11.333</v>
      </c>
      <c r="E319" s="26">
        <f>D319*(1-VLOOKUP(A319,USD!A:K,9,0))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(+B319/(D319*(1-VLOOKUP(A319,USD!A:K,9,0)))-1)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:L355" si="53">+K319/J319-1</f>
        <v>0</v>
      </c>
      <c r="M319">
        <f t="shared" si="44"/>
        <v>1</v>
      </c>
    </row>
    <row r="320" spans="1:14">
      <c r="A320" s="1">
        <v>42857</v>
      </c>
      <c r="B320">
        <v>11.12</v>
      </c>
      <c r="C320" s="71">
        <f t="shared" si="46"/>
        <v>-3.5842293906810374E-3</v>
      </c>
      <c r="D320" s="26">
        <f t="shared" si="52"/>
        <v>11.271149137006789</v>
      </c>
      <c r="E320" s="26">
        <f>D320*(1-VLOOKUP(A320,USD!A:K,9,0))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(+B320/(D320*(1-VLOOKUP(A320,USD!A:K,9,0)))-1)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si="53"/>
        <v>-4.3154472608843975E-3</v>
      </c>
      <c r="M320">
        <f t="shared" si="44"/>
        <v>2</v>
      </c>
    </row>
    <row r="321" spans="1:14">
      <c r="A321" s="1">
        <v>42858</v>
      </c>
      <c r="B321">
        <v>11.12</v>
      </c>
      <c r="C321" s="71">
        <f t="shared" si="46"/>
        <v>0</v>
      </c>
      <c r="D321" s="26">
        <f t="shared" si="52"/>
        <v>11.245078662328652</v>
      </c>
      <c r="E321" s="26">
        <f>D321*(1-VLOOKUP(A321,USD!A:K,9,0))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(+B321/(D321*(1-VLOOKUP(A321,USD!A:K,9,0)))-1)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si="53"/>
        <v>-2.9190758708413922E-3</v>
      </c>
      <c r="M321">
        <f t="shared" si="44"/>
        <v>3</v>
      </c>
    </row>
    <row r="322" spans="1:14">
      <c r="A322" s="1">
        <v>42859</v>
      </c>
      <c r="B322">
        <v>11.06</v>
      </c>
      <c r="C322" s="71">
        <f t="shared" si="46"/>
        <v>-5.3956834532372655E-3</v>
      </c>
      <c r="D322" s="26">
        <f t="shared" si="52"/>
        <v>11.251695155076709</v>
      </c>
      <c r="E322" s="26">
        <f>D322*(1-VLOOKUP(A322,USD!A:K,9,0))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(+B322/(D322*(1-VLOOKUP(A322,USD!A:K,9,0)))-1)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si="53"/>
        <v>-2.3324033448565151E-3</v>
      </c>
      <c r="M322">
        <f t="shared" si="44"/>
        <v>4</v>
      </c>
    </row>
    <row r="323" spans="1:14">
      <c r="A323" s="1">
        <v>42860</v>
      </c>
      <c r="B323">
        <v>11.04</v>
      </c>
      <c r="C323" s="71">
        <f t="shared" si="46"/>
        <v>-1.8083182640146189E-3</v>
      </c>
      <c r="D323" s="26">
        <f t="shared" si="52"/>
        <v>11.196342178190116</v>
      </c>
      <c r="E323" s="26">
        <f>D323*(1-VLOOKUP(A323,USD!A:K,9,0))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(+B323/(D323*(1-VLOOKUP(A323,USD!A:K,9,0)))-1)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si="53"/>
        <v>-2.1085402682606835E-3</v>
      </c>
      <c r="M323">
        <f t="shared" ref="M323:M386" si="54">WEEKDAY(A323,2)</f>
        <v>5</v>
      </c>
    </row>
    <row r="324" spans="1:14">
      <c r="A324" s="1">
        <v>42863</v>
      </c>
      <c r="B324">
        <v>11.02</v>
      </c>
      <c r="C324" s="71">
        <f t="shared" si="46"/>
        <v>-1.8115942028985588E-3</v>
      </c>
      <c r="D324" s="26">
        <f t="shared" si="52"/>
        <v>11.207314781816164</v>
      </c>
      <c r="E324" s="26">
        <f>D324*(1-VLOOKUP(A324,USD!A:K,9,0))</f>
        <v>11.199495104334877</v>
      </c>
      <c r="F324">
        <v>11.198</v>
      </c>
      <c r="G324" s="25">
        <f t="shared" ref="G324:G387" si="55">+B324/D324-1</f>
        <v>-1.6713618334347369E-2</v>
      </c>
      <c r="H324" s="25">
        <f>(+B324/(D324*(1-VLOOKUP(A324,USD!A:K,9,0)))-1)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si="53"/>
        <v>-2.3953775056528848E-4</v>
      </c>
      <c r="M324">
        <f t="shared" si="54"/>
        <v>1</v>
      </c>
      <c r="N324" s="50" t="s">
        <v>335</v>
      </c>
    </row>
    <row r="325" spans="1:14" ht="28">
      <c r="A325" s="1">
        <v>42864</v>
      </c>
      <c r="B325">
        <v>11.06</v>
      </c>
      <c r="C325" s="71">
        <f t="shared" ref="C325:C388" si="56">B325/(B324-O325)-1</f>
        <v>3.6297640653357721E-3</v>
      </c>
      <c r="D325" s="26">
        <f t="shared" si="52"/>
        <v>11.190943527619671</v>
      </c>
      <c r="E325" s="26">
        <f>D325*(1-VLOOKUP(A325,USD!A:K,9,0))</f>
        <v>11.179715033318365</v>
      </c>
      <c r="F325">
        <v>11.176</v>
      </c>
      <c r="G325" s="25">
        <f t="shared" si="55"/>
        <v>-1.1700847859387076E-2</v>
      </c>
      <c r="H325" s="25">
        <f>(+B325/(D325*(1-VLOOKUP(A325,USD!A:K,9,0)))-1)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si="53"/>
        <v>-6.3015470444083288E-4</v>
      </c>
      <c r="M325">
        <f t="shared" si="54"/>
        <v>2</v>
      </c>
      <c r="N325" s="50" t="s">
        <v>337</v>
      </c>
    </row>
    <row r="326" spans="1:14">
      <c r="A326" s="1">
        <v>42865</v>
      </c>
      <c r="B326">
        <v>11.06</v>
      </c>
      <c r="C326" s="71">
        <f t="shared" si="56"/>
        <v>0</v>
      </c>
      <c r="D326" s="26">
        <f t="shared" si="52"/>
        <v>11.223031160186535</v>
      </c>
      <c r="E326" s="26">
        <f>D326*(1-VLOOKUP(A326,USD!A:K,9,0))</f>
        <v>11.21998637782994</v>
      </c>
      <c r="F326">
        <v>11.228999999999999</v>
      </c>
      <c r="G326" s="25">
        <f t="shared" si="55"/>
        <v>-1.4526482004690866E-2</v>
      </c>
      <c r="H326" s="25">
        <f>(+B326/(D326*(1-VLOOKUP(A326,USD!A:K,9,0)))-1)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si="53"/>
        <v>4.2082283631472706E-3</v>
      </c>
      <c r="M326">
        <f t="shared" si="54"/>
        <v>3</v>
      </c>
    </row>
    <row r="327" spans="1:14">
      <c r="A327" s="1">
        <v>42866</v>
      </c>
      <c r="B327">
        <v>11.16</v>
      </c>
      <c r="C327" s="71">
        <f t="shared" si="56"/>
        <v>9.0415913200723175E-3</v>
      </c>
      <c r="D327" s="26">
        <f t="shared" si="52"/>
        <v>11.311495421694229</v>
      </c>
      <c r="E327" s="26">
        <f>D327*(1-VLOOKUP(A327,USD!A:K,9,0))</f>
        <v>11.314981622941341</v>
      </c>
      <c r="F327">
        <v>11.313000000000001</v>
      </c>
      <c r="G327" s="25">
        <f t="shared" si="55"/>
        <v>-1.3393049817593261E-2</v>
      </c>
      <c r="H327" s="25">
        <f>(+B327/(D327*(1-VLOOKUP(A327,USD!A:K,9,0)))-1)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si="53"/>
        <v>7.3466401010089388E-3</v>
      </c>
      <c r="M327">
        <f t="shared" si="54"/>
        <v>4</v>
      </c>
    </row>
    <row r="328" spans="1:14" ht="28">
      <c r="A328" s="1">
        <v>42867</v>
      </c>
      <c r="B328">
        <v>11.34</v>
      </c>
      <c r="C328" s="71">
        <f t="shared" si="56"/>
        <v>1.6129032258064502E-2</v>
      </c>
      <c r="D328" s="26">
        <f t="shared" si="52"/>
        <v>11.49805628470105</v>
      </c>
      <c r="E328" s="26">
        <f>D328*(1-VLOOKUP(A328,USD!A:K,9,0))</f>
        <v>11.511825516349084</v>
      </c>
      <c r="F328">
        <v>11.525</v>
      </c>
      <c r="G328" s="25">
        <f t="shared" si="55"/>
        <v>-1.3746348146804199E-2</v>
      </c>
      <c r="H328" s="25">
        <f>(+B328/(D328*(1-VLOOKUP(A328,USD!A:K,9,0)))-1)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si="53"/>
        <v>1.6357843604795308E-2</v>
      </c>
      <c r="M328">
        <f t="shared" si="54"/>
        <v>5</v>
      </c>
      <c r="N328" s="50" t="s">
        <v>342</v>
      </c>
    </row>
    <row r="329" spans="1:14">
      <c r="A329" s="1">
        <v>42870</v>
      </c>
      <c r="B329">
        <v>11.4</v>
      </c>
      <c r="C329" s="71">
        <f t="shared" si="56"/>
        <v>5.2910052910053462E-3</v>
      </c>
      <c r="D329" s="26">
        <f t="shared" si="52"/>
        <v>11.550083036953339</v>
      </c>
      <c r="E329" s="26">
        <f>D329*(1-VLOOKUP(A329,USD!A:K,9,0))</f>
        <v>11.553413776190093</v>
      </c>
      <c r="F329">
        <v>11.555999999999999</v>
      </c>
      <c r="G329" s="25">
        <f t="shared" si="55"/>
        <v>-1.2994108914469504E-2</v>
      </c>
      <c r="H329" s="25">
        <f>(+B329/(D329*(1-VLOOKUP(A329,USD!A:K,9,0)))-1)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si="53"/>
        <v>2.1764023386845466E-3</v>
      </c>
      <c r="M329">
        <f t="shared" si="54"/>
        <v>1</v>
      </c>
      <c r="N329" s="50" t="s">
        <v>343</v>
      </c>
    </row>
    <row r="330" spans="1:14">
      <c r="A330" s="1">
        <v>42871</v>
      </c>
      <c r="B330">
        <v>11.42</v>
      </c>
      <c r="C330" s="71">
        <f t="shared" si="56"/>
        <v>1.7543859649122862E-3</v>
      </c>
      <c r="D330" s="26">
        <f t="shared" si="52"/>
        <v>11.559902104331245</v>
      </c>
      <c r="E330" s="26">
        <f>D330*(1-VLOOKUP(A330,USD!A:K,9,0))</f>
        <v>11.579898567386788</v>
      </c>
      <c r="F330">
        <v>11.571999999999999</v>
      </c>
      <c r="G330" s="25">
        <f t="shared" si="55"/>
        <v>-1.2102360648783228E-2</v>
      </c>
      <c r="H330" s="25">
        <f>(+B330/(D330*(1-VLOOKUP(A330,USD!A:K,9,0)))-1)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si="53"/>
        <v>3.376691183147873E-4</v>
      </c>
      <c r="M330">
        <f t="shared" si="54"/>
        <v>2</v>
      </c>
    </row>
    <row r="331" spans="1:14">
      <c r="A331" s="1">
        <v>42872</v>
      </c>
      <c r="B331">
        <v>11.34</v>
      </c>
      <c r="C331" s="71">
        <f t="shared" si="56"/>
        <v>-7.0052539404553693E-3</v>
      </c>
      <c r="D331" s="26">
        <f t="shared" si="52"/>
        <v>11.468447721030063</v>
      </c>
      <c r="E331" s="26">
        <f>D331*(1-VLOOKUP(A331,USD!A:K,9,0))</f>
        <v>11.48461819088311</v>
      </c>
      <c r="F331">
        <v>11.497</v>
      </c>
      <c r="G331" s="25">
        <f t="shared" si="55"/>
        <v>-1.1200096486861488E-2</v>
      </c>
      <c r="H331" s="25">
        <f>(+B331/(D331*(1-VLOOKUP(A331,USD!A:K,9,0)))-1)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si="53"/>
        <v>-8.9485204778720906E-3</v>
      </c>
      <c r="M331">
        <f t="shared" si="54"/>
        <v>3</v>
      </c>
    </row>
    <row r="332" spans="1:14">
      <c r="A332" s="1">
        <v>42873</v>
      </c>
      <c r="B332">
        <v>11.26</v>
      </c>
      <c r="C332" s="71">
        <f t="shared" si="56"/>
        <v>-7.0546737213403876E-3</v>
      </c>
      <c r="D332" s="26">
        <f t="shared" si="52"/>
        <v>11.472659913122374</v>
      </c>
      <c r="E332" s="26">
        <f>D332*(1-VLOOKUP(A332,USD!A:K,9,0))</f>
        <v>11.465723182609553</v>
      </c>
      <c r="F332">
        <v>11.473000000000001</v>
      </c>
      <c r="G332" s="25">
        <f t="shared" si="55"/>
        <v>-1.8536234380933325E-2</v>
      </c>
      <c r="H332" s="25">
        <f>(+B332/(D332*(1-VLOOKUP(A332,USD!A:K,9,0)))-1)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si="53"/>
        <v>-2.1170815758567718E-3</v>
      </c>
      <c r="M332">
        <f t="shared" si="54"/>
        <v>4</v>
      </c>
    </row>
    <row r="333" spans="1:14">
      <c r="A333" s="1">
        <v>42874</v>
      </c>
      <c r="B333">
        <v>11.32</v>
      </c>
      <c r="C333" s="71">
        <f t="shared" si="56"/>
        <v>5.3285968028420339E-3</v>
      </c>
      <c r="D333" s="26">
        <f t="shared" si="52"/>
        <v>11.514156698109421</v>
      </c>
      <c r="E333" s="26">
        <f>D333*(1-VLOOKUP(A333,USD!A:K,9,0))</f>
        <v>11.505886640388612</v>
      </c>
      <c r="F333">
        <v>11.481</v>
      </c>
      <c r="G333" s="25">
        <f t="shared" si="55"/>
        <v>-1.6862433194199999E-2</v>
      </c>
      <c r="H333" s="25">
        <f>(+B333/(D333*(1-VLOOKUP(A333,USD!A:K,9,0)))-1)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si="53"/>
        <v>3.587265589594768E-3</v>
      </c>
      <c r="M333">
        <f t="shared" si="54"/>
        <v>5</v>
      </c>
    </row>
    <row r="334" spans="1:14">
      <c r="A334" s="1">
        <v>42877</v>
      </c>
      <c r="B334">
        <v>11.44</v>
      </c>
      <c r="C334" s="71">
        <f t="shared" si="56"/>
        <v>1.0600706713780772E-2</v>
      </c>
      <c r="D334" s="26">
        <f t="shared" si="52"/>
        <v>11.579646950386502</v>
      </c>
      <c r="E334" s="26">
        <f>D334*(1-VLOOKUP(A334,USD!A:K,9,0))</f>
        <v>11.593332544064483</v>
      </c>
      <c r="F334">
        <v>11.601000000000001</v>
      </c>
      <c r="G334" s="25">
        <f t="shared" si="55"/>
        <v>-1.2059689814795438E-2</v>
      </c>
      <c r="H334" s="25">
        <f>(+B334/(D334*(1-VLOOKUP(A334,USD!A:K,9,0)))-1)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si="53"/>
        <v>8.5921914804025779E-3</v>
      </c>
      <c r="M334">
        <f t="shared" si="54"/>
        <v>1</v>
      </c>
    </row>
    <row r="335" spans="1:14">
      <c r="A335" s="1">
        <v>42878</v>
      </c>
      <c r="B335">
        <v>11.54</v>
      </c>
      <c r="C335" s="71">
        <f t="shared" si="56"/>
        <v>8.7412587412587506E-3</v>
      </c>
      <c r="D335" s="26">
        <f t="shared" si="52"/>
        <v>11.771076803190349</v>
      </c>
      <c r="E335" s="26">
        <f>D335*(1-VLOOKUP(A335,USD!A:K,9,0))</f>
        <v>11.769263142538373</v>
      </c>
      <c r="F335">
        <v>11.771000000000001</v>
      </c>
      <c r="G335" s="25">
        <f t="shared" si="55"/>
        <v>-1.9630897585148688E-2</v>
      </c>
      <c r="H335" s="25">
        <f>(+B335/(D335*(1-VLOOKUP(A335,USD!A:K,9,0)))-1)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si="53"/>
        <v>1.4660529539724854E-2</v>
      </c>
      <c r="M335">
        <f t="shared" si="54"/>
        <v>2</v>
      </c>
    </row>
    <row r="336" spans="1:14">
      <c r="A336" s="1">
        <v>42879</v>
      </c>
      <c r="B336">
        <v>11.52</v>
      </c>
      <c r="C336" s="71">
        <f t="shared" si="56"/>
        <v>-1.7331022530329143E-3</v>
      </c>
      <c r="D336" s="26">
        <f t="shared" si="52"/>
        <v>11.754530457618316</v>
      </c>
      <c r="E336" s="26">
        <f>D336*(1-VLOOKUP(A336,USD!A:K,9,0))</f>
        <v>11.749645266214181</v>
      </c>
      <c r="F336">
        <v>11.742000000000001</v>
      </c>
      <c r="G336" s="25">
        <f t="shared" si="55"/>
        <v>-1.9952345903048174E-2</v>
      </c>
      <c r="H336" s="25">
        <f>(+B336/(D336*(1-VLOOKUP(A336,USD!A:K,9,0)))-1)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si="53"/>
        <v>-1.399162550478672E-3</v>
      </c>
      <c r="M336">
        <f t="shared" si="54"/>
        <v>3</v>
      </c>
    </row>
    <row r="337" spans="1:14">
      <c r="A337" s="1">
        <v>42880</v>
      </c>
      <c r="B337">
        <v>11.86</v>
      </c>
      <c r="C337" s="71">
        <f t="shared" si="56"/>
        <v>2.951388888888884E-2</v>
      </c>
      <c r="D337" s="26">
        <f t="shared" si="52"/>
        <v>12.04892859493377</v>
      </c>
      <c r="E337" s="26">
        <f>D337*(1-VLOOKUP(A337,USD!A:K,9,0))</f>
        <v>12.094247295120981</v>
      </c>
      <c r="F337">
        <v>12.061999999999999</v>
      </c>
      <c r="G337" s="25">
        <f t="shared" si="55"/>
        <v>-1.5680115741843581E-2</v>
      </c>
      <c r="H337" s="25">
        <f>(+B337/(D337*(1-VLOOKUP(A337,USD!A:K,9,0)))-1)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si="53"/>
        <v>2.6139379571944232E-2</v>
      </c>
      <c r="M337">
        <f t="shared" si="54"/>
        <v>4</v>
      </c>
    </row>
    <row r="338" spans="1:14">
      <c r="A338" s="1">
        <v>42881</v>
      </c>
      <c r="B338">
        <v>11.9</v>
      </c>
      <c r="C338" s="71">
        <f t="shared" si="56"/>
        <v>3.3726812816190499E-3</v>
      </c>
      <c r="D338" s="26">
        <f t="shared" si="52"/>
        <v>12.0451356791863</v>
      </c>
      <c r="E338" s="26">
        <f>D338*(1-VLOOKUP(A338,USD!A:K,9,0))</f>
        <v>12.066435332970636</v>
      </c>
      <c r="F338">
        <v>12.052</v>
      </c>
      <c r="G338" s="25">
        <f t="shared" si="55"/>
        <v>-1.2049318750065319E-2</v>
      </c>
      <c r="H338" s="25">
        <f>(+B338/(D338*(1-VLOOKUP(A338,USD!A:K,9,0)))-1)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si="53"/>
        <v>-1.3981363632646904E-3</v>
      </c>
      <c r="M338">
        <f t="shared" si="54"/>
        <v>5</v>
      </c>
    </row>
    <row r="339" spans="1:14">
      <c r="A339" s="1">
        <v>42884</v>
      </c>
      <c r="B339">
        <v>11.9</v>
      </c>
      <c r="C339" s="71">
        <f t="shared" si="56"/>
        <v>0</v>
      </c>
      <c r="D339" s="26">
        <f t="shared" si="52"/>
        <v>12.052</v>
      </c>
      <c r="E339" s="26">
        <f>D339*(1-VLOOKUP(A339,USD!A:K,9,0))</f>
        <v>12.097847183947271</v>
      </c>
      <c r="F339">
        <v>12.051</v>
      </c>
      <c r="G339" s="25">
        <f t="shared" si="55"/>
        <v>-1.2612014603385235E-2</v>
      </c>
      <c r="H339" s="25">
        <f>(+B339/(D339*(1-VLOOKUP(A339,USD!A:K,9,0)))-1)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si="53"/>
        <v>0</v>
      </c>
      <c r="M339">
        <f t="shared" si="54"/>
        <v>1</v>
      </c>
    </row>
    <row r="340" spans="1:14">
      <c r="A340" s="1">
        <v>42885</v>
      </c>
      <c r="B340">
        <v>11.9</v>
      </c>
      <c r="C340" s="71">
        <f t="shared" si="56"/>
        <v>0</v>
      </c>
      <c r="D340" s="26">
        <f t="shared" si="52"/>
        <v>12.051</v>
      </c>
      <c r="E340" s="26">
        <f>D340*(1-VLOOKUP(A340,USD!A:K,9,0))</f>
        <v>12.033993440081606</v>
      </c>
      <c r="F340">
        <v>12.03</v>
      </c>
      <c r="G340" s="25">
        <f t="shared" si="55"/>
        <v>-1.2530080491245488E-2</v>
      </c>
      <c r="H340" s="25">
        <f>(+B340/(D340*(1-VLOOKUP(A340,USD!A:K,9,0)))-1)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si="53"/>
        <v>0</v>
      </c>
      <c r="M340">
        <f t="shared" si="54"/>
        <v>2</v>
      </c>
    </row>
    <row r="341" spans="1:14">
      <c r="A341" s="1">
        <v>42886</v>
      </c>
      <c r="B341">
        <v>11.94</v>
      </c>
      <c r="C341" s="71">
        <f t="shared" si="56"/>
        <v>3.3613445378151141E-3</v>
      </c>
      <c r="D341" s="26">
        <f t="shared" si="52"/>
        <v>12.07376587045993</v>
      </c>
      <c r="E341" s="26">
        <f>D341*(1-VLOOKUP(A341,USD!A:K,9,0))</f>
        <v>12.132822702151085</v>
      </c>
      <c r="F341">
        <v>12.101000000000001</v>
      </c>
      <c r="G341" s="25">
        <f t="shared" si="55"/>
        <v>-1.1079051216920321E-2</v>
      </c>
      <c r="H341" s="25">
        <f>(+B341/(D341*(1-VLOOKUP(A341,USD!A:K,9,0)))-1)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si="53"/>
        <v>3.6380607198611692E-3</v>
      </c>
      <c r="M341">
        <f t="shared" si="54"/>
        <v>3</v>
      </c>
    </row>
    <row r="342" spans="1:14">
      <c r="A342" s="1">
        <v>42887</v>
      </c>
      <c r="B342">
        <v>12.02</v>
      </c>
      <c r="C342" s="71">
        <f t="shared" si="56"/>
        <v>6.7001675041875597E-3</v>
      </c>
      <c r="D342" s="26">
        <f t="shared" si="52"/>
        <v>12.210052703426634</v>
      </c>
      <c r="E342" s="26">
        <f>D342*(1-VLOOKUP(A342,USD!A:K,9,0))</f>
        <v>12.30563891672084</v>
      </c>
      <c r="F342">
        <v>12.305</v>
      </c>
      <c r="G342" s="25">
        <f t="shared" si="55"/>
        <v>-1.5565264789831557E-2</v>
      </c>
      <c r="H342" s="25">
        <f>(+B342/(D342*(1-VLOOKUP(A342,USD!A:K,9,0)))-1)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si="53"/>
        <v>9.0118753348180647E-3</v>
      </c>
      <c r="M342">
        <f t="shared" si="54"/>
        <v>4</v>
      </c>
    </row>
    <row r="343" spans="1:14">
      <c r="A343" s="1">
        <v>42888</v>
      </c>
      <c r="B343">
        <v>11.96</v>
      </c>
      <c r="C343" s="71">
        <f t="shared" si="56"/>
        <v>-4.991680532445808E-3</v>
      </c>
      <c r="D343" s="26">
        <f t="shared" si="52"/>
        <v>12.212631224099471</v>
      </c>
      <c r="E343" s="26">
        <f>D343*(1-VLOOKUP(A343,USD!A:K,9,0))</f>
        <v>12.12950370322122</v>
      </c>
      <c r="F343">
        <v>12.218</v>
      </c>
      <c r="G343" s="25">
        <f t="shared" si="55"/>
        <v>-2.068606015065344E-2</v>
      </c>
      <c r="H343" s="25">
        <f>(+B343/(D343*(1-VLOOKUP(A343,USD!A:K,9,0)))-1)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si="53"/>
        <v>-7.5066051117861354E-3</v>
      </c>
      <c r="M343">
        <f t="shared" si="54"/>
        <v>5</v>
      </c>
    </row>
    <row r="344" spans="1:14">
      <c r="A344" s="1">
        <v>42891</v>
      </c>
      <c r="B344">
        <v>11.84</v>
      </c>
      <c r="C344" s="71">
        <f t="shared" si="56"/>
        <v>-1.0033444816053616E-2</v>
      </c>
      <c r="D344" s="26">
        <f t="shared" si="52"/>
        <v>12.087912450884643</v>
      </c>
      <c r="E344" s="26">
        <f>D344*(1-VLOOKUP(A344,USD!A:K,9,0))</f>
        <v>12.097861508195413</v>
      </c>
      <c r="F344">
        <v>12.111000000000001</v>
      </c>
      <c r="G344" s="25">
        <f t="shared" si="55"/>
        <v>-2.050912032097818E-2</v>
      </c>
      <c r="H344" s="25">
        <f>(+B344/(D344*(1-VLOOKUP(A344,USD!A:K,9,0)))-1)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si="53"/>
        <v>-1.064720487112103E-2</v>
      </c>
      <c r="M344">
        <f t="shared" si="54"/>
        <v>1</v>
      </c>
      <c r="N344" s="50" t="s">
        <v>350</v>
      </c>
    </row>
    <row r="345" spans="1:14">
      <c r="A345" s="1">
        <v>42892</v>
      </c>
      <c r="B345">
        <v>11.94</v>
      </c>
      <c r="C345" s="71">
        <f t="shared" si="56"/>
        <v>8.4459459459458319E-3</v>
      </c>
      <c r="D345" s="26">
        <f t="shared" si="52"/>
        <v>12.213170226177777</v>
      </c>
      <c r="E345" s="26">
        <f>D345*(1-VLOOKUP(A345,USD!A:K,9,0))</f>
        <v>12.238918763520751</v>
      </c>
      <c r="F345">
        <v>12.212999999999999</v>
      </c>
      <c r="G345" s="25">
        <f t="shared" si="55"/>
        <v>-2.2366856526101819E-2</v>
      </c>
      <c r="H345" s="25">
        <f>(+B345/(D345*(1-VLOOKUP(A345,USD!A:K,9,0)))-1)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si="53"/>
        <v>8.4361511169825931E-3</v>
      </c>
      <c r="M345">
        <f t="shared" si="54"/>
        <v>2</v>
      </c>
      <c r="N345" s="50" t="s">
        <v>352</v>
      </c>
    </row>
    <row r="346" spans="1:14">
      <c r="A346" s="1">
        <v>42893</v>
      </c>
      <c r="B346">
        <v>12.04</v>
      </c>
      <c r="C346" s="71">
        <f t="shared" si="56"/>
        <v>8.3752093802345051E-3</v>
      </c>
      <c r="D346" s="26">
        <f t="shared" si="52"/>
        <v>12.337273428562357</v>
      </c>
      <c r="E346" s="26">
        <f>D346*(1-VLOOKUP(A346,USD!A:K,9,0))</f>
        <v>12.335833560396061</v>
      </c>
      <c r="F346">
        <v>12.35</v>
      </c>
      <c r="G346" s="25">
        <f t="shared" si="55"/>
        <v>-2.4095553226058164E-2</v>
      </c>
      <c r="H346" s="25">
        <f>(+B346/(D346*(1-VLOOKUP(A346,USD!A:K,9,0)))-1)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si="53"/>
        <v>1.0175503853464107E-2</v>
      </c>
      <c r="M346">
        <f t="shared" si="54"/>
        <v>3</v>
      </c>
    </row>
    <row r="347" spans="1:14">
      <c r="A347" s="1">
        <v>42894</v>
      </c>
      <c r="B347">
        <v>12.16</v>
      </c>
      <c r="C347" s="71">
        <f t="shared" si="56"/>
        <v>9.9667774086380501E-3</v>
      </c>
      <c r="D347" s="26">
        <f t="shared" si="52"/>
        <v>12.45516906143043</v>
      </c>
      <c r="E347" s="26">
        <f>D347*(1-VLOOKUP(A347,USD!A:K,9,0))</f>
        <v>12.454874676494271</v>
      </c>
      <c r="F347">
        <v>12.444000000000001</v>
      </c>
      <c r="G347" s="25">
        <f t="shared" si="55"/>
        <v>-2.3698519062617329E-2</v>
      </c>
      <c r="H347" s="25">
        <f>(+B347/(D347*(1-VLOOKUP(A347,USD!A:K,9,0)))-1)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si="53"/>
        <v>8.5157134761482123E-3</v>
      </c>
      <c r="M347">
        <f t="shared" si="54"/>
        <v>4</v>
      </c>
    </row>
    <row r="348" spans="1:14">
      <c r="A348" s="1">
        <v>42895</v>
      </c>
      <c r="B348">
        <v>12.24</v>
      </c>
      <c r="C348" s="71">
        <f t="shared" si="56"/>
        <v>6.5789473684210176E-3</v>
      </c>
      <c r="D348" s="26">
        <f t="shared" si="52"/>
        <v>12.525449000982233</v>
      </c>
      <c r="E348" s="26">
        <f>D348*(1-VLOOKUP(A348,USD!A:K,9,0))</f>
        <v>12.492945034806366</v>
      </c>
      <c r="F348">
        <v>12.523999999999999</v>
      </c>
      <c r="G348" s="25">
        <f t="shared" si="55"/>
        <v>-2.2789522432277498E-2</v>
      </c>
      <c r="H348" s="25">
        <f>(+B348/(D348*(1-VLOOKUP(A348,USD!A:K,9,0)))-1)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si="53"/>
        <v>6.5452427661709667E-3</v>
      </c>
      <c r="M348">
        <f t="shared" si="54"/>
        <v>5</v>
      </c>
    </row>
    <row r="349" spans="1:14">
      <c r="A349" s="1">
        <v>42898</v>
      </c>
      <c r="B349">
        <v>12.18</v>
      </c>
      <c r="C349" s="71">
        <f t="shared" si="56"/>
        <v>-4.9019607843138191E-3</v>
      </c>
      <c r="D349" s="26">
        <f t="shared" si="52"/>
        <v>12.53568962658685</v>
      </c>
      <c r="E349" s="26">
        <f>D349*(1-VLOOKUP(A349,USD!A:K,9,0))</f>
        <v>12.536280673943955</v>
      </c>
      <c r="F349">
        <v>12.537000000000001</v>
      </c>
      <c r="G349" s="25">
        <f t="shared" si="55"/>
        <v>-2.8374157081272222E-2</v>
      </c>
      <c r="H349" s="25">
        <f>(+B349/(D349*(1-VLOOKUP(A349,USD!A:K,9,0)))-1)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si="53"/>
        <v>9.3337804110915634E-4</v>
      </c>
      <c r="M349">
        <f t="shared" si="54"/>
        <v>1</v>
      </c>
    </row>
    <row r="350" spans="1:14">
      <c r="A350" s="1">
        <v>42899</v>
      </c>
      <c r="B350">
        <v>12.18</v>
      </c>
      <c r="C350" s="71">
        <f t="shared" si="56"/>
        <v>0</v>
      </c>
      <c r="D350" s="26">
        <f t="shared" si="52"/>
        <v>12.505706202634357</v>
      </c>
      <c r="E350" s="26">
        <f>D350*(1-VLOOKUP(A350,USD!A:K,9,0))</f>
        <v>12.500603107236838</v>
      </c>
      <c r="F350">
        <v>12.507</v>
      </c>
      <c r="G350" s="25">
        <f t="shared" si="55"/>
        <v>-2.6044606946367121E-2</v>
      </c>
      <c r="H350" s="25">
        <f>(+B350/(D350*(1-VLOOKUP(A350,USD!A:K,9,0)))-1)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si="53"/>
        <v>-2.496115287998979E-3</v>
      </c>
      <c r="M350">
        <f t="shared" si="54"/>
        <v>2</v>
      </c>
    </row>
    <row r="351" spans="1:14">
      <c r="A351" s="1">
        <v>42900</v>
      </c>
      <c r="B351">
        <v>12.02</v>
      </c>
      <c r="C351" s="71">
        <f t="shared" si="56"/>
        <v>-1.3136288998357948E-2</v>
      </c>
      <c r="D351" s="26">
        <f t="shared" ref="D351:D382" si="57">+F350*(1+L351)</f>
        <v>12.302416691034562</v>
      </c>
      <c r="E351" s="26">
        <f>D351*(1-VLOOKUP(A351,USD!A:K,9,0))</f>
        <v>12.301764404354357</v>
      </c>
      <c r="F351">
        <v>12.353</v>
      </c>
      <c r="G351" s="25">
        <f t="shared" si="55"/>
        <v>-2.2956196178948729E-2</v>
      </c>
      <c r="H351" s="25">
        <f>(+B351/(D351*(1-VLOOKUP(A351,USD!A:K,9,0)))-1)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si="53"/>
        <v>-1.6357504514706744E-2</v>
      </c>
      <c r="M351">
        <f t="shared" si="54"/>
        <v>3</v>
      </c>
    </row>
    <row r="352" spans="1:14">
      <c r="A352" s="1">
        <v>42901</v>
      </c>
      <c r="B352">
        <v>11.94</v>
      </c>
      <c r="C352" s="71">
        <f t="shared" si="56"/>
        <v>-6.6555740432612254E-3</v>
      </c>
      <c r="D352" s="26">
        <f t="shared" si="57"/>
        <v>12.261872095914327</v>
      </c>
      <c r="E352" s="26">
        <f>D352*(1-VLOOKUP(A352,USD!A:K,9,0))</f>
        <v>12.27096811562344</v>
      </c>
      <c r="F352">
        <v>12.278</v>
      </c>
      <c r="G352" s="25">
        <f t="shared" si="55"/>
        <v>-2.6249833092091723E-2</v>
      </c>
      <c r="H352" s="25">
        <f>(+B352/(D352*(1-VLOOKUP(A352,USD!A:K,9,0)))-1)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si="53"/>
        <v>-7.3769856784321464E-3</v>
      </c>
      <c r="M352">
        <f t="shared" si="54"/>
        <v>4</v>
      </c>
      <c r="N352" s="50" t="s">
        <v>359</v>
      </c>
    </row>
    <row r="353" spans="1:14">
      <c r="A353" s="1">
        <v>42902</v>
      </c>
      <c r="B353">
        <v>11.88</v>
      </c>
      <c r="C353" s="71">
        <f t="shared" si="56"/>
        <v>-5.0251256281406143E-3</v>
      </c>
      <c r="D353" s="26">
        <f t="shared" si="57"/>
        <v>12.229640579552314</v>
      </c>
      <c r="E353" s="26">
        <f>D353*(1-VLOOKUP(A353,USD!A:K,9,0))</f>
        <v>12.154501273331364</v>
      </c>
      <c r="F353">
        <v>12.231</v>
      </c>
      <c r="G353" s="25">
        <f t="shared" si="55"/>
        <v>-2.8589603862676394E-2</v>
      </c>
      <c r="H353" s="25">
        <f>(+B353/(D353*(1-VLOOKUP(A353,USD!A:K,9,0)))-1)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si="53"/>
        <v>-3.9387050372770016E-3</v>
      </c>
      <c r="M353">
        <f t="shared" si="54"/>
        <v>5</v>
      </c>
    </row>
    <row r="354" spans="1:14" ht="28">
      <c r="A354" s="1">
        <v>42905</v>
      </c>
      <c r="B354">
        <v>12.02</v>
      </c>
      <c r="C354" s="71">
        <f t="shared" si="56"/>
        <v>1.1784511784511675E-2</v>
      </c>
      <c r="D354" s="26">
        <f t="shared" si="57"/>
        <v>12.359378444619582</v>
      </c>
      <c r="E354" s="26">
        <f>D354*(1-VLOOKUP(A354,USD!A:K,9,0))</f>
        <v>12.386011560280048</v>
      </c>
      <c r="F354">
        <v>12.36</v>
      </c>
      <c r="G354" s="25">
        <f t="shared" si="55"/>
        <v>-2.7459183820633282E-2</v>
      </c>
      <c r="H354" s="25">
        <f>(+B354/(D354*(1-VLOOKUP(A354,USD!A:K,9,0)))-1)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si="53"/>
        <v>1.0496152777334844E-2</v>
      </c>
      <c r="M354">
        <f t="shared" si="54"/>
        <v>1</v>
      </c>
      <c r="N354" s="50" t="s">
        <v>363</v>
      </c>
    </row>
    <row r="355" spans="1:14">
      <c r="A355" s="1">
        <v>42906</v>
      </c>
      <c r="B355">
        <v>11.96</v>
      </c>
      <c r="C355" s="71">
        <f t="shared" si="56"/>
        <v>-4.991680532445808E-3</v>
      </c>
      <c r="D355" s="26">
        <f t="shared" si="57"/>
        <v>12.329965511489409</v>
      </c>
      <c r="E355" s="26">
        <f>D355*(1-VLOOKUP(A355,USD!A:K,9,0))</f>
        <v>12.292437420196372</v>
      </c>
      <c r="F355">
        <v>12.308999999999999</v>
      </c>
      <c r="G355" s="25">
        <f t="shared" si="55"/>
        <v>-3.0005397107126019E-2</v>
      </c>
      <c r="H355" s="25">
        <f>(+B355/(D355*(1-VLOOKUP(A355,USD!A:K,9,0)))-1)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si="53"/>
        <v>-2.4299747985915277E-3</v>
      </c>
      <c r="M355">
        <f t="shared" si="54"/>
        <v>2</v>
      </c>
    </row>
    <row r="356" spans="1:14">
      <c r="A356" s="1">
        <v>42907</v>
      </c>
      <c r="B356">
        <v>12.08</v>
      </c>
      <c r="C356" s="71">
        <f t="shared" si="56"/>
        <v>1.0033444816053505E-2</v>
      </c>
      <c r="D356" s="26">
        <f t="shared" si="57"/>
        <v>12.454010716125708</v>
      </c>
      <c r="E356" s="26">
        <f>D356*(1-VLOOKUP(A356,USD!A:K,9,0))</f>
        <v>12.460145555448204</v>
      </c>
      <c r="F356">
        <v>12.44</v>
      </c>
      <c r="G356" s="25">
        <f t="shared" si="55"/>
        <v>-3.003134690107756E-2</v>
      </c>
      <c r="H356" s="25">
        <f>(+B356/(D356*(1-VLOOKUP(A356,USD!A:K,9,0)))-1)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58">+K356/J356-1</f>
        <v>1.1780868967885993E-2</v>
      </c>
      <c r="M356">
        <f t="shared" si="54"/>
        <v>3</v>
      </c>
    </row>
    <row r="357" spans="1:14">
      <c r="A357" s="1">
        <v>42908</v>
      </c>
      <c r="B357">
        <v>12.18</v>
      </c>
      <c r="C357" s="71">
        <f t="shared" si="56"/>
        <v>8.2781456953642252E-3</v>
      </c>
      <c r="D357" s="26">
        <f t="shared" si="57"/>
        <v>12.535939017548623</v>
      </c>
      <c r="E357" s="26">
        <f>D357*(1-VLOOKUP(A357,USD!A:K,9,0))</f>
        <v>12.534452287920489</v>
      </c>
      <c r="F357">
        <v>12.53</v>
      </c>
      <c r="G357" s="25">
        <f t="shared" si="55"/>
        <v>-2.8393486682597668E-2</v>
      </c>
      <c r="H357" s="25">
        <f>(+B357/(D357*(1-VLOOKUP(A357,USD!A:K,9,0)))-1)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58"/>
        <v>7.7121396743267123E-3</v>
      </c>
      <c r="M357">
        <f t="shared" si="54"/>
        <v>4</v>
      </c>
    </row>
    <row r="358" spans="1:14">
      <c r="A358" s="1">
        <v>42909</v>
      </c>
      <c r="B358">
        <v>12.3</v>
      </c>
      <c r="C358" s="71">
        <f t="shared" si="56"/>
        <v>9.8522167487684609E-3</v>
      </c>
      <c r="D358" s="26">
        <f t="shared" si="57"/>
        <v>12.621461556668795</v>
      </c>
      <c r="E358" s="26">
        <f>D358*(1-VLOOKUP(A358,USD!A:K,9,0))</f>
        <v>12.602571876429208</v>
      </c>
      <c r="F358">
        <v>12.61</v>
      </c>
      <c r="G358" s="25">
        <f t="shared" si="55"/>
        <v>-2.5469439908006763E-2</v>
      </c>
      <c r="H358" s="25">
        <f>(+B358/(D358*(1-VLOOKUP(A358,USD!A:K,9,0)))-1)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58"/>
        <v>7.2994059592015326E-3</v>
      </c>
      <c r="M358">
        <f t="shared" si="54"/>
        <v>5</v>
      </c>
    </row>
    <row r="359" spans="1:14">
      <c r="A359" s="1">
        <v>42912</v>
      </c>
      <c r="B359">
        <v>12.42</v>
      </c>
      <c r="C359" s="71">
        <f t="shared" si="56"/>
        <v>9.7560975609756184E-3</v>
      </c>
      <c r="D359" s="26">
        <f t="shared" si="57"/>
        <v>12.692411554989963</v>
      </c>
      <c r="E359" s="26">
        <f>D359*(1-VLOOKUP(A359,USD!A:K,9,0))</f>
        <v>12.676408772397993</v>
      </c>
      <c r="F359">
        <v>12.694000000000001</v>
      </c>
      <c r="G359" s="25">
        <f t="shared" si="55"/>
        <v>-2.1462552944311541E-2</v>
      </c>
      <c r="H359" s="25">
        <f>(+B359/(D359*(1-VLOOKUP(A359,USD!A:K,9,0)))-1)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58"/>
        <v>6.5354127668488804E-3</v>
      </c>
      <c r="M359">
        <f t="shared" si="54"/>
        <v>1</v>
      </c>
    </row>
    <row r="360" spans="1:14">
      <c r="A360" s="1">
        <v>42913</v>
      </c>
      <c r="B360">
        <v>12.44</v>
      </c>
      <c r="C360" s="71">
        <f t="shared" si="56"/>
        <v>1.6103059581320522E-3</v>
      </c>
      <c r="D360" s="26">
        <f t="shared" si="57"/>
        <v>12.755810852000138</v>
      </c>
      <c r="E360" s="26">
        <f>D360*(1-VLOOKUP(A360,USD!A:K,9,0))</f>
        <v>12.758921452974461</v>
      </c>
      <c r="F360">
        <v>12.743</v>
      </c>
      <c r="G360" s="25">
        <f t="shared" si="55"/>
        <v>-2.4758194964189073E-2</v>
      </c>
      <c r="H360" s="25">
        <f>(+B360/(D360*(1-VLOOKUP(A360,USD!A:K,9,0)))-1)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58"/>
        <v>4.8692966756056499E-3</v>
      </c>
      <c r="M360">
        <f t="shared" si="54"/>
        <v>2</v>
      </c>
    </row>
    <row r="361" spans="1:14">
      <c r="A361" s="1">
        <v>42914</v>
      </c>
      <c r="B361">
        <v>12.4</v>
      </c>
      <c r="C361" s="71">
        <f t="shared" si="56"/>
        <v>-3.215434083601254E-3</v>
      </c>
      <c r="D361" s="26">
        <f t="shared" si="57"/>
        <v>12.651380297511631</v>
      </c>
      <c r="E361" s="26">
        <f>D361*(1-VLOOKUP(A361,USD!A:K,9,0))</f>
        <v>12.737791897562222</v>
      </c>
      <c r="F361">
        <v>12.7</v>
      </c>
      <c r="G361" s="25">
        <f t="shared" si="55"/>
        <v>-1.9869792196593239E-2</v>
      </c>
      <c r="H361" s="25">
        <f>(+B361/(D361*(1-VLOOKUP(A361,USD!A:K,9,0)))-1)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58"/>
        <v>-7.1898063633657472E-3</v>
      </c>
      <c r="M361">
        <f t="shared" si="54"/>
        <v>3</v>
      </c>
    </row>
    <row r="362" spans="1:14">
      <c r="A362" s="1">
        <v>42915</v>
      </c>
      <c r="B362">
        <v>12.52</v>
      </c>
      <c r="C362" s="71">
        <f t="shared" si="56"/>
        <v>9.6774193548385679E-3</v>
      </c>
      <c r="D362" s="26">
        <f t="shared" si="57"/>
        <v>12.784492065314465</v>
      </c>
      <c r="E362" s="26">
        <f>D362*(1-VLOOKUP(A362,USD!A:K,9,0))</f>
        <v>12.809075888595594</v>
      </c>
      <c r="F362">
        <v>12.808999999999999</v>
      </c>
      <c r="G362" s="25">
        <f t="shared" si="55"/>
        <v>-2.0688507917499321E-2</v>
      </c>
      <c r="H362" s="25">
        <f>(+B362/(D362*(1-VLOOKUP(A362,USD!A:K,9,0)))-1)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:L425" si="59">+K362/J362-1</f>
        <v>6.652918528698093E-3</v>
      </c>
      <c r="M362">
        <f t="shared" si="54"/>
        <v>4</v>
      </c>
    </row>
    <row r="363" spans="1:14">
      <c r="A363" s="1">
        <v>42916</v>
      </c>
      <c r="B363">
        <v>12.54</v>
      </c>
      <c r="C363" s="71">
        <f t="shared" si="56"/>
        <v>1.5974440894568342E-3</v>
      </c>
      <c r="D363" s="26">
        <f t="shared" si="57"/>
        <v>12.780350781041864</v>
      </c>
      <c r="E363" s="26">
        <f>D363*(1-VLOOKUP(A363,USD!A:K,9,0))</f>
        <v>12.815297238353319</v>
      </c>
      <c r="F363">
        <v>12.823</v>
      </c>
      <c r="G363" s="25">
        <f t="shared" si="55"/>
        <v>-1.8806274190720784E-2</v>
      </c>
      <c r="H363" s="25">
        <f>(+B363/(D363*(1-VLOOKUP(A363,USD!A:K,9,0)))-1)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si="59"/>
        <v>-2.2366475882688031E-3</v>
      </c>
      <c r="M363">
        <f t="shared" si="54"/>
        <v>5</v>
      </c>
    </row>
    <row r="364" spans="1:14">
      <c r="A364" s="1">
        <v>42919</v>
      </c>
      <c r="B364">
        <v>12.42</v>
      </c>
      <c r="C364" s="71">
        <f t="shared" si="56"/>
        <v>-9.5693779904305609E-3</v>
      </c>
      <c r="D364" s="26">
        <f t="shared" si="57"/>
        <v>12.721738552823892</v>
      </c>
      <c r="E364" s="26">
        <f>D364*(1-VLOOKUP(A364,USD!A:K,9,0))</f>
        <v>12.693091916764438</v>
      </c>
      <c r="F364">
        <v>12.726000000000001</v>
      </c>
      <c r="G364" s="25">
        <f t="shared" si="55"/>
        <v>-2.3718342549722826E-2</v>
      </c>
      <c r="H364" s="25">
        <f>(+B364/(D364*(1-VLOOKUP(A364,USD!A:K,9,0)))-1)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si="59"/>
        <v>-7.8968608887240999E-3</v>
      </c>
      <c r="M364">
        <f t="shared" si="54"/>
        <v>1</v>
      </c>
    </row>
    <row r="365" spans="1:14">
      <c r="A365" s="1">
        <v>42920</v>
      </c>
      <c r="B365">
        <v>12.28</v>
      </c>
      <c r="C365" s="71">
        <f t="shared" si="56"/>
        <v>-1.1272141706924366E-2</v>
      </c>
      <c r="D365" s="26">
        <f t="shared" si="57"/>
        <v>12.598770780360168</v>
      </c>
      <c r="E365" s="26">
        <f>D365*(1-VLOOKUP(A365,USD!A:K,9,0))</f>
        <v>12.569297550053481</v>
      </c>
      <c r="F365">
        <v>12.577</v>
      </c>
      <c r="G365" s="25">
        <f t="shared" si="55"/>
        <v>-2.5301736646966444E-2</v>
      </c>
      <c r="H365" s="25">
        <f>(+B365/(D365*(1-VLOOKUP(A365,USD!A:K,9,0)))-1)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si="59"/>
        <v>-9.997581301259939E-3</v>
      </c>
      <c r="M365">
        <f t="shared" si="54"/>
        <v>2</v>
      </c>
      <c r="N365" s="50" t="s">
        <v>369</v>
      </c>
    </row>
    <row r="366" spans="1:14">
      <c r="A366" s="1">
        <v>42921</v>
      </c>
      <c r="B366">
        <v>12.52</v>
      </c>
      <c r="C366" s="71">
        <f t="shared" si="56"/>
        <v>1.9543973941368087E-2</v>
      </c>
      <c r="D366" s="26">
        <f t="shared" si="57"/>
        <v>12.764927380580097</v>
      </c>
      <c r="E366" s="26">
        <f>D366*(1-VLOOKUP(A366,USD!A:K,9,0))</f>
        <v>12.775030145553757</v>
      </c>
      <c r="F366">
        <v>12.757999999999999</v>
      </c>
      <c r="G366" s="25">
        <f t="shared" si="55"/>
        <v>-1.9187526358568796E-2</v>
      </c>
      <c r="H366" s="25">
        <f>(+B366/(D366*(1-VLOOKUP(A366,USD!A:K,9,0)))-1)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si="59"/>
        <v>1.4942146821984359E-2</v>
      </c>
      <c r="M366">
        <f t="shared" si="54"/>
        <v>3</v>
      </c>
    </row>
    <row r="367" spans="1:14">
      <c r="A367" s="1">
        <v>42922</v>
      </c>
      <c r="B367">
        <v>12.54</v>
      </c>
      <c r="C367" s="71">
        <f t="shared" si="56"/>
        <v>1.5974440894568342E-3</v>
      </c>
      <c r="D367" s="26">
        <f t="shared" si="57"/>
        <v>12.774550165568565</v>
      </c>
      <c r="E367" s="26">
        <f>D367*(1-VLOOKUP(A367,USD!A:K,9,0))</f>
        <v>12.755970514982645</v>
      </c>
      <c r="F367">
        <v>12.782999999999999</v>
      </c>
      <c r="G367" s="25">
        <f t="shared" si="55"/>
        <v>-1.8360737758167933E-2</v>
      </c>
      <c r="H367" s="25">
        <f>(+B367/(D367*(1-VLOOKUP(A367,USD!A:K,9,0)))-1)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si="59"/>
        <v>1.2972382480456179E-3</v>
      </c>
      <c r="M367">
        <f t="shared" si="54"/>
        <v>4</v>
      </c>
    </row>
    <row r="368" spans="1:14">
      <c r="A368" s="1">
        <v>42923</v>
      </c>
      <c r="B368">
        <v>12.44</v>
      </c>
      <c r="C368" s="71">
        <f t="shared" si="56"/>
        <v>-7.9744816586921896E-3</v>
      </c>
      <c r="D368" s="26">
        <f t="shared" si="57"/>
        <v>12.700149736561212</v>
      </c>
      <c r="E368" s="26">
        <f>D368*(1-VLOOKUP(A368,USD!A:K,9,0))</f>
        <v>12.705553914682037</v>
      </c>
      <c r="F368">
        <v>12.737</v>
      </c>
      <c r="G368" s="25">
        <f t="shared" si="55"/>
        <v>-2.0483989713309669E-2</v>
      </c>
      <c r="H368" s="25">
        <f>(+B368/(D368*(1-VLOOKUP(A368,USD!A:K,9,0)))-1)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si="59"/>
        <v>-6.4812847875136415E-3</v>
      </c>
      <c r="M368">
        <f t="shared" si="54"/>
        <v>5</v>
      </c>
    </row>
    <row r="369" spans="1:14">
      <c r="A369" s="1">
        <v>42926</v>
      </c>
      <c r="B369">
        <v>12.52</v>
      </c>
      <c r="C369" s="71">
        <f t="shared" si="56"/>
        <v>6.4308681672025081E-3</v>
      </c>
      <c r="D369" s="26">
        <f t="shared" si="57"/>
        <v>12.772818417150978</v>
      </c>
      <c r="E369" s="26">
        <f>D369*(1-VLOOKUP(A369,USD!A:K,9,0))</f>
        <v>12.775212847887198</v>
      </c>
      <c r="F369">
        <v>12.765000000000001</v>
      </c>
      <c r="G369" s="25">
        <f t="shared" si="55"/>
        <v>-1.979347148719357E-2</v>
      </c>
      <c r="H369" s="25">
        <f>(+B369/(D369*(1-VLOOKUP(A369,USD!A:K,9,0)))-1)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si="59"/>
        <v>2.8121549148918401E-3</v>
      </c>
      <c r="M369">
        <f t="shared" si="54"/>
        <v>1</v>
      </c>
    </row>
    <row r="370" spans="1:14">
      <c r="A370" s="1">
        <v>42927</v>
      </c>
      <c r="B370">
        <v>12.68</v>
      </c>
      <c r="C370" s="71">
        <f t="shared" si="56"/>
        <v>1.2779552715654896E-2</v>
      </c>
      <c r="D370" s="26">
        <f t="shared" si="57"/>
        <v>12.918165529077619</v>
      </c>
      <c r="E370" s="26">
        <f>D370*(1-VLOOKUP(A370,USD!A:K,9,0))</f>
        <v>12.906061676573673</v>
      </c>
      <c r="F370">
        <v>12.94</v>
      </c>
      <c r="G370" s="25">
        <f t="shared" si="55"/>
        <v>-1.8436482218897932E-2</v>
      </c>
      <c r="H370" s="25">
        <f>(+B370/(D370*(1-VLOOKUP(A370,USD!A:K,9,0)))-1)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si="59"/>
        <v>1.1998866359390403E-2</v>
      </c>
      <c r="M370">
        <f t="shared" si="54"/>
        <v>2</v>
      </c>
    </row>
    <row r="371" spans="1:14">
      <c r="A371" s="1">
        <v>42928</v>
      </c>
      <c r="B371">
        <v>12.66</v>
      </c>
      <c r="C371" s="71">
        <f t="shared" si="56"/>
        <v>-1.577287066246047E-3</v>
      </c>
      <c r="D371" s="26">
        <f t="shared" si="57"/>
        <v>12.899296251146643</v>
      </c>
      <c r="E371" s="26">
        <f>D371*(1-VLOOKUP(A371,USD!A:K,9,0))</f>
        <v>12.932102176686206</v>
      </c>
      <c r="F371">
        <v>12.925000000000001</v>
      </c>
      <c r="G371" s="25">
        <f t="shared" si="55"/>
        <v>-1.855110902855428E-2</v>
      </c>
      <c r="H371" s="25">
        <f>(+B371/(D371*(1-VLOOKUP(A371,USD!A:K,9,0)))-1)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si="59"/>
        <v>-3.1455756455454065E-3</v>
      </c>
      <c r="M371">
        <f t="shared" si="54"/>
        <v>3</v>
      </c>
    </row>
    <row r="372" spans="1:14">
      <c r="A372" s="1">
        <v>42929</v>
      </c>
      <c r="B372">
        <v>12.88</v>
      </c>
      <c r="C372" s="71">
        <f t="shared" si="56"/>
        <v>1.7377567140600458E-2</v>
      </c>
      <c r="D372" s="26">
        <f t="shared" si="57"/>
        <v>13.092118987108371</v>
      </c>
      <c r="E372" s="26">
        <f>D372*(1-VLOOKUP(A372,USD!A:K,9,0))</f>
        <v>13.118513803788966</v>
      </c>
      <c r="F372">
        <v>13.118</v>
      </c>
      <c r="G372" s="25">
        <f t="shared" si="55"/>
        <v>-1.6202036302697898E-2</v>
      </c>
      <c r="H372" s="25">
        <f>(+B372/(D372*(1-VLOOKUP(A372,USD!A:K,9,0)))-1)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si="59"/>
        <v>1.2929902290782946E-2</v>
      </c>
      <c r="M372">
        <f t="shared" si="54"/>
        <v>4</v>
      </c>
    </row>
    <row r="373" spans="1:14">
      <c r="A373" s="1">
        <v>42930</v>
      </c>
      <c r="B373">
        <v>12.96</v>
      </c>
      <c r="C373" s="71">
        <f t="shared" si="56"/>
        <v>6.2111801242235032E-3</v>
      </c>
      <c r="D373" s="26">
        <f t="shared" si="57"/>
        <v>13.221628014329335</v>
      </c>
      <c r="E373" s="26">
        <f>D373*(1-VLOOKUP(A373,USD!A:K,9,0))</f>
        <v>13.212177776655411</v>
      </c>
      <c r="F373">
        <v>13.247</v>
      </c>
      <c r="G373" s="25">
        <f t="shared" si="55"/>
        <v>-1.9787881949619779E-2</v>
      </c>
      <c r="H373" s="25">
        <f>(+B373/(D373*(1-VLOOKUP(A373,USD!A:K,9,0)))-1)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si="59"/>
        <v>7.8996809215836628E-3</v>
      </c>
      <c r="M373">
        <f t="shared" si="54"/>
        <v>5</v>
      </c>
    </row>
    <row r="374" spans="1:14">
      <c r="A374" s="1">
        <v>42933</v>
      </c>
      <c r="B374">
        <v>13</v>
      </c>
      <c r="C374" s="71">
        <f t="shared" si="56"/>
        <v>3.0864197530864335E-3</v>
      </c>
      <c r="D374" s="26">
        <f t="shared" si="57"/>
        <v>13.284862952417951</v>
      </c>
      <c r="E374" s="26">
        <f>D374*(1-VLOOKUP(A374,USD!A:K,9,0))</f>
        <v>13.313507078370334</v>
      </c>
      <c r="F374">
        <v>13.311</v>
      </c>
      <c r="G374" s="25">
        <f t="shared" si="55"/>
        <v>-2.1442671515561562E-2</v>
      </c>
      <c r="H374" s="25">
        <f>(+B374/(D374*(1-VLOOKUP(A374,USD!A:K,9,0)))-1)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si="59"/>
        <v>2.8582284606288866E-3</v>
      </c>
      <c r="M374">
        <f t="shared" si="54"/>
        <v>1</v>
      </c>
    </row>
    <row r="375" spans="1:14">
      <c r="A375" s="1">
        <v>42934</v>
      </c>
      <c r="B375">
        <v>12.98</v>
      </c>
      <c r="C375" s="71">
        <f t="shared" si="56"/>
        <v>-1.5384615384614886E-3</v>
      </c>
      <c r="D375" s="26">
        <f t="shared" si="57"/>
        <v>13.272033551117563</v>
      </c>
      <c r="E375" s="26">
        <f>D375*(1-VLOOKUP(A375,USD!A:K,9,0))</f>
        <v>13.296948034265197</v>
      </c>
      <c r="F375">
        <v>13.263999999999999</v>
      </c>
      <c r="G375" s="25">
        <f t="shared" si="55"/>
        <v>-2.2003677883482453E-2</v>
      </c>
      <c r="H375" s="25">
        <f>(+B375/(D375*(1-VLOOKUP(A375,USD!A:K,9,0)))-1)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si="59"/>
        <v>-2.9273870394739276E-3</v>
      </c>
      <c r="M375">
        <f t="shared" si="54"/>
        <v>2</v>
      </c>
    </row>
    <row r="376" spans="1:14">
      <c r="A376" s="1">
        <v>42935</v>
      </c>
      <c r="B376">
        <v>13.12</v>
      </c>
      <c r="C376" s="71">
        <f t="shared" si="56"/>
        <v>1.0785824345146189E-2</v>
      </c>
      <c r="D376" s="26">
        <f t="shared" si="57"/>
        <v>13.426800602873104</v>
      </c>
      <c r="E376" s="26">
        <f>D376*(1-VLOOKUP(A376,USD!A:K,9,0))</f>
        <v>13.424862368489068</v>
      </c>
      <c r="F376">
        <v>13.467000000000001</v>
      </c>
      <c r="G376" s="25">
        <f t="shared" si="55"/>
        <v>-2.2849866617327685E-2</v>
      </c>
      <c r="H376" s="25">
        <f>(+B376/(D376*(1-VLOOKUP(A376,USD!A:K,9,0)))-1)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si="59"/>
        <v>1.2273869336030252E-2</v>
      </c>
      <c r="M376">
        <f t="shared" si="54"/>
        <v>3</v>
      </c>
    </row>
    <row r="377" spans="1:14">
      <c r="A377" s="1">
        <v>42936</v>
      </c>
      <c r="B377">
        <v>13.14</v>
      </c>
      <c r="C377" s="71">
        <f t="shared" si="56"/>
        <v>1.5243902439026069E-3</v>
      </c>
      <c r="D377" s="26">
        <f t="shared" si="57"/>
        <v>13.505889435317508</v>
      </c>
      <c r="E377" s="26">
        <f>D377*(1-VLOOKUP(A377,USD!A:K,9,0))</f>
        <v>13.477875548587582</v>
      </c>
      <c r="F377">
        <v>13.505000000000001</v>
      </c>
      <c r="G377" s="25">
        <f t="shared" si="55"/>
        <v>-2.7091102520113708E-2</v>
      </c>
      <c r="H377" s="25">
        <f>(+B377/(D377*(1-VLOOKUP(A377,USD!A:K,9,0)))-1)</f>
        <v>-2.5068902541023119E-2</v>
      </c>
      <c r="I377" s="25">
        <f t="shared" ref="I377:I440" si="60">+B377/F377-1</f>
        <v>-2.7027027027027084E-2</v>
      </c>
      <c r="J377">
        <v>11881.19</v>
      </c>
      <c r="K377">
        <v>11915.5</v>
      </c>
      <c r="L377" s="25">
        <f t="shared" si="59"/>
        <v>2.8877578761050682E-3</v>
      </c>
      <c r="M377">
        <f t="shared" si="54"/>
        <v>4</v>
      </c>
    </row>
    <row r="378" spans="1:14">
      <c r="A378" s="1">
        <v>42937</v>
      </c>
      <c r="B378">
        <v>13.08</v>
      </c>
      <c r="C378" s="71">
        <f t="shared" si="56"/>
        <v>-4.5662100456621557E-3</v>
      </c>
      <c r="D378" s="26">
        <f t="shared" si="57"/>
        <v>13.383760450673494</v>
      </c>
      <c r="E378" s="26">
        <f>D378*(1-VLOOKUP(A378,USD!A:K,9,0))</f>
        <v>13.403171948573627</v>
      </c>
      <c r="F378">
        <v>13.398999999999999</v>
      </c>
      <c r="G378" s="25">
        <f t="shared" si="55"/>
        <v>-2.2696196020021264E-2</v>
      </c>
      <c r="H378" s="25">
        <f>(+B378/(D378*(1-VLOOKUP(A378,USD!A:K,9,0)))-1)</f>
        <v>-2.4111602075508665E-2</v>
      </c>
      <c r="I378" s="25">
        <f t="shared" si="60"/>
        <v>-2.3807746846779554E-2</v>
      </c>
      <c r="J378">
        <v>11915.5</v>
      </c>
      <c r="K378">
        <v>11808.53</v>
      </c>
      <c r="L378" s="25">
        <f t="shared" si="59"/>
        <v>-8.9773824010741521E-3</v>
      </c>
      <c r="M378">
        <f t="shared" si="54"/>
        <v>5</v>
      </c>
    </row>
    <row r="379" spans="1:14">
      <c r="A379" s="1">
        <v>42940</v>
      </c>
      <c r="B379">
        <v>13.16</v>
      </c>
      <c r="C379" s="71">
        <f t="shared" si="56"/>
        <v>6.1162079510703737E-3</v>
      </c>
      <c r="D379" s="26">
        <f t="shared" si="57"/>
        <v>13.493667038996383</v>
      </c>
      <c r="E379" s="26">
        <f>D379*(1-VLOOKUP(A379,USD!A:K,9,0))</f>
        <v>13.502813846198714</v>
      </c>
      <c r="F379">
        <v>13.49</v>
      </c>
      <c r="G379" s="25">
        <f t="shared" si="55"/>
        <v>-2.4727676919260921E-2</v>
      </c>
      <c r="H379" s="25">
        <f>(+B379/(D379*(1-VLOOKUP(A379,USD!A:K,9,0)))-1)</f>
        <v>-2.5388326470576539E-2</v>
      </c>
      <c r="I379" s="25">
        <f t="shared" si="60"/>
        <v>-2.4462564862861358E-2</v>
      </c>
      <c r="J379">
        <v>11808.53</v>
      </c>
      <c r="K379">
        <v>11891.96</v>
      </c>
      <c r="L379" s="25">
        <f t="shared" si="59"/>
        <v>7.0652316588091235E-3</v>
      </c>
      <c r="M379">
        <f t="shared" si="54"/>
        <v>1</v>
      </c>
    </row>
    <row r="380" spans="1:14">
      <c r="A380" s="1">
        <v>42941</v>
      </c>
      <c r="B380">
        <v>13.18</v>
      </c>
      <c r="C380" s="71">
        <f t="shared" si="56"/>
        <v>1.5197568389058169E-3</v>
      </c>
      <c r="D380" s="26">
        <f t="shared" si="57"/>
        <v>13.453665812868527</v>
      </c>
      <c r="E380" s="26">
        <f>D380*(1-VLOOKUP(A380,USD!A:K,9,0))</f>
        <v>13.46896213940099</v>
      </c>
      <c r="F380">
        <v>13.442</v>
      </c>
      <c r="G380" s="25">
        <f t="shared" si="55"/>
        <v>-2.0341356525056864E-2</v>
      </c>
      <c r="H380" s="25">
        <f>(+B380/(D380*(1-VLOOKUP(A380,USD!A:K,9,0)))-1)</f>
        <v>-2.14539276605199E-2</v>
      </c>
      <c r="I380" s="25">
        <f t="shared" si="60"/>
        <v>-1.9491147150721644E-2</v>
      </c>
      <c r="J380">
        <v>11891.96</v>
      </c>
      <c r="K380">
        <v>11859.93</v>
      </c>
      <c r="L380" s="25">
        <f t="shared" si="59"/>
        <v>-2.6934163922515131E-3</v>
      </c>
      <c r="M380">
        <f t="shared" si="54"/>
        <v>2</v>
      </c>
    </row>
    <row r="381" spans="1:14">
      <c r="A381" s="1">
        <v>42942</v>
      </c>
      <c r="B381">
        <v>13.12</v>
      </c>
      <c r="C381" s="71">
        <f t="shared" si="56"/>
        <v>-4.5523520485584168E-3</v>
      </c>
      <c r="D381" s="26">
        <f t="shared" si="57"/>
        <v>13.381975335436211</v>
      </c>
      <c r="E381" s="26">
        <f>D381*(1-VLOOKUP(A381,USD!A:K,9,0))</f>
        <v>13.364551595703601</v>
      </c>
      <c r="F381">
        <v>13.375999999999999</v>
      </c>
      <c r="G381" s="25">
        <f t="shared" si="55"/>
        <v>-1.9576731302327732E-2</v>
      </c>
      <c r="H381" s="25">
        <f>(+B381/(D381*(1-VLOOKUP(A381,USD!A:K,9,0)))-1)</f>
        <v>-1.8298526063696641E-2</v>
      </c>
      <c r="I381" s="25">
        <f t="shared" si="60"/>
        <v>-1.9138755980861233E-2</v>
      </c>
      <c r="J381">
        <v>11859.93</v>
      </c>
      <c r="K381">
        <v>11806.97</v>
      </c>
      <c r="L381" s="25">
        <f t="shared" si="59"/>
        <v>-4.4654563728454555E-3</v>
      </c>
      <c r="M381">
        <f t="shared" si="54"/>
        <v>3</v>
      </c>
    </row>
    <row r="382" spans="1:14">
      <c r="A382" s="1">
        <v>42943</v>
      </c>
      <c r="B382">
        <v>13.18</v>
      </c>
      <c r="C382" s="71">
        <f t="shared" si="56"/>
        <v>4.5731707317073766E-3</v>
      </c>
      <c r="D382" s="26">
        <f t="shared" si="57"/>
        <v>13.361487677194065</v>
      </c>
      <c r="E382" s="26">
        <f>D382*(1-VLOOKUP(A382,USD!A:K,9,0))</f>
        <v>13.413399487601211</v>
      </c>
      <c r="F382">
        <v>13.407999999999999</v>
      </c>
      <c r="G382" s="25">
        <f t="shared" si="55"/>
        <v>-1.3582894478422203E-2</v>
      </c>
      <c r="H382" s="25">
        <f>(+B382/(D382*(1-VLOOKUP(A382,USD!A:K,9,0)))-1)</f>
        <v>-1.7400472402015366E-2</v>
      </c>
      <c r="I382" s="25">
        <f t="shared" si="60"/>
        <v>-1.7004773269689744E-2</v>
      </c>
      <c r="J382">
        <v>11806.97</v>
      </c>
      <c r="K382">
        <v>11794.16</v>
      </c>
      <c r="L382" s="25">
        <f t="shared" si="59"/>
        <v>-1.084952362883862E-3</v>
      </c>
      <c r="M382">
        <f t="shared" si="54"/>
        <v>4</v>
      </c>
    </row>
    <row r="383" spans="1:14">
      <c r="A383" s="1">
        <v>42944</v>
      </c>
      <c r="B383">
        <v>13.24</v>
      </c>
      <c r="C383" s="71">
        <f t="shared" si="56"/>
        <v>4.5523520485584168E-3</v>
      </c>
      <c r="D383" s="26">
        <f t="shared" ref="D383:D401" si="61">+F382*(1+L383)</f>
        <v>13.438785459922538</v>
      </c>
      <c r="E383" s="26">
        <f>D383*(1-VLOOKUP(A383,USD!A:K,9,0))</f>
        <v>13.404439554752752</v>
      </c>
      <c r="F383">
        <v>13.428000000000001</v>
      </c>
      <c r="G383" s="25">
        <f t="shared" si="55"/>
        <v>-1.4791921525599272E-2</v>
      </c>
      <c r="H383" s="25">
        <f>(+B383/(D383*(1-VLOOKUP(A383,USD!A:K,9,0)))-1)</f>
        <v>-1.2267544202879233E-2</v>
      </c>
      <c r="I383" s="25">
        <f t="shared" si="60"/>
        <v>-1.4000595770032764E-2</v>
      </c>
      <c r="J383">
        <v>11794.16</v>
      </c>
      <c r="K383">
        <v>11821.24</v>
      </c>
      <c r="L383" s="25">
        <f t="shared" si="59"/>
        <v>2.2960516052012991E-3</v>
      </c>
      <c r="M383">
        <f t="shared" si="54"/>
        <v>5</v>
      </c>
    </row>
    <row r="384" spans="1:14" ht="28">
      <c r="A384" s="1">
        <v>42947</v>
      </c>
      <c r="B384">
        <v>13.28</v>
      </c>
      <c r="C384" s="71">
        <f t="shared" si="56"/>
        <v>3.0211480362536403E-3</v>
      </c>
      <c r="D384" s="26">
        <f t="shared" si="61"/>
        <v>13.411267877143178</v>
      </c>
      <c r="E384" s="26">
        <f>D384*(1-VLOOKUP(A384,USD!A:K,9,0))</f>
        <v>13.450357407308994</v>
      </c>
      <c r="F384">
        <v>13.426</v>
      </c>
      <c r="G384" s="25">
        <f t="shared" si="55"/>
        <v>-9.7878797400579032E-3</v>
      </c>
      <c r="H384" s="25">
        <f>(+B384/(D384*(1-VLOOKUP(A384,USD!A:K,9,0)))-1)</f>
        <v>-1.2665641674058481E-2</v>
      </c>
      <c r="I384" s="25">
        <f t="shared" si="60"/>
        <v>-1.0874422761805502E-2</v>
      </c>
      <c r="J384">
        <v>11821.24</v>
      </c>
      <c r="K384">
        <v>11806.51</v>
      </c>
      <c r="L384" s="25">
        <f t="shared" si="59"/>
        <v>-1.2460621728346277E-3</v>
      </c>
      <c r="M384">
        <f t="shared" si="54"/>
        <v>1</v>
      </c>
      <c r="N384" s="50" t="s">
        <v>394</v>
      </c>
    </row>
    <row r="385" spans="1:14">
      <c r="A385" s="1">
        <v>42948</v>
      </c>
      <c r="B385">
        <v>13.44</v>
      </c>
      <c r="C385" s="71">
        <f t="shared" si="56"/>
        <v>1.2048192771084265E-2</v>
      </c>
      <c r="D385" s="26">
        <f t="shared" si="61"/>
        <v>13.626039440952493</v>
      </c>
      <c r="E385" s="26">
        <f>D385*(1-VLOOKUP(A385,USD!A:K,9,0))</f>
        <v>13.631307124892928</v>
      </c>
      <c r="F385">
        <v>13.654999999999999</v>
      </c>
      <c r="G385" s="25">
        <f t="shared" si="55"/>
        <v>-1.3653229301051284E-2</v>
      </c>
      <c r="H385" s="25">
        <f>(+B385/(D385*(1-VLOOKUP(A385,USD!A:K,9,0)))-1)</f>
        <v>-1.4034393263986478E-2</v>
      </c>
      <c r="I385" s="25">
        <f t="shared" si="60"/>
        <v>-1.5745148297326983E-2</v>
      </c>
      <c r="J385">
        <v>11806.51</v>
      </c>
      <c r="K385">
        <v>11982.42</v>
      </c>
      <c r="L385" s="25">
        <f t="shared" si="59"/>
        <v>1.4899407191456326E-2</v>
      </c>
      <c r="M385">
        <f t="shared" si="54"/>
        <v>2</v>
      </c>
    </row>
    <row r="386" spans="1:14">
      <c r="A386" s="1">
        <v>42949</v>
      </c>
      <c r="B386">
        <v>13.44</v>
      </c>
      <c r="C386" s="71">
        <f t="shared" si="56"/>
        <v>0</v>
      </c>
      <c r="D386" s="26">
        <f t="shared" si="61"/>
        <v>13.64155288330738</v>
      </c>
      <c r="E386" s="26">
        <f>D386*(1-VLOOKUP(A386,USD!A:K,9,0))</f>
        <v>13.626305350130435</v>
      </c>
      <c r="F386">
        <v>13.638999999999999</v>
      </c>
      <c r="G386" s="25">
        <f t="shared" si="55"/>
        <v>-1.4774922256395984E-2</v>
      </c>
      <c r="H386" s="25">
        <f>(+B386/(D386*(1-VLOOKUP(A386,USD!A:K,9,0)))-1)</f>
        <v>-1.3672477266822192E-2</v>
      </c>
      <c r="I386" s="25">
        <f t="shared" si="60"/>
        <v>-1.4590512500916475E-2</v>
      </c>
      <c r="J386">
        <v>11982.42</v>
      </c>
      <c r="K386">
        <v>11970.62</v>
      </c>
      <c r="L386" s="25">
        <f t="shared" si="59"/>
        <v>-9.847760302175157E-4</v>
      </c>
      <c r="M386">
        <f t="shared" si="54"/>
        <v>3</v>
      </c>
    </row>
    <row r="387" spans="1:14">
      <c r="A387" s="1">
        <v>42950</v>
      </c>
      <c r="B387">
        <v>13.26</v>
      </c>
      <c r="C387" s="71">
        <f t="shared" si="56"/>
        <v>-1.3392857142857095E-2</v>
      </c>
      <c r="D387" s="26">
        <f t="shared" si="61"/>
        <v>13.448895631972279</v>
      </c>
      <c r="E387" s="26">
        <f>D387*(1-VLOOKUP(A387,USD!A:K,9,0))</f>
        <v>13.453571402839627</v>
      </c>
      <c r="F387">
        <v>13.454000000000001</v>
      </c>
      <c r="G387" s="25">
        <f t="shared" si="55"/>
        <v>-1.4045438163949653E-2</v>
      </c>
      <c r="H387" s="25">
        <f>(+B387/(D387*(1-VLOOKUP(A387,USD!A:K,9,0)))-1)</f>
        <v>-1.4388105362028281E-2</v>
      </c>
      <c r="I387" s="25">
        <f t="shared" si="60"/>
        <v>-1.4419503493384944E-2</v>
      </c>
      <c r="J387">
        <v>11970.62</v>
      </c>
      <c r="K387">
        <v>11803.77</v>
      </c>
      <c r="L387" s="25">
        <f t="shared" si="59"/>
        <v>-1.3938292252197448E-2</v>
      </c>
      <c r="M387">
        <f t="shared" ref="M387:M450" si="62">WEEKDAY(A387,2)</f>
        <v>4</v>
      </c>
      <c r="N387" s="50" t="s">
        <v>395</v>
      </c>
    </row>
    <row r="388" spans="1:14" ht="28">
      <c r="A388" s="1">
        <v>42951</v>
      </c>
      <c r="B388">
        <v>13.2</v>
      </c>
      <c r="C388" s="71">
        <f t="shared" si="56"/>
        <v>-4.5248868778280382E-3</v>
      </c>
      <c r="D388" s="26">
        <f t="shared" si="61"/>
        <v>13.368047279809756</v>
      </c>
      <c r="E388" s="26">
        <f>D388*(1-VLOOKUP(A388,USD!A:K,9,0))</f>
        <v>13.380260057846366</v>
      </c>
      <c r="F388">
        <v>13.384</v>
      </c>
      <c r="G388" s="25">
        <f t="shared" ref="G388:G451" si="63">+B388/D388-1</f>
        <v>-1.2570817284852431E-2</v>
      </c>
      <c r="H388" s="25">
        <f>(+B388/(D388*(1-VLOOKUP(A388,USD!A:K,9,0)))-1)</f>
        <v>-1.3472089261871933E-2</v>
      </c>
      <c r="I388" s="25">
        <f t="shared" si="60"/>
        <v>-1.3747758517633102E-2</v>
      </c>
      <c r="J388">
        <v>11803.77</v>
      </c>
      <c r="K388">
        <v>11728.36</v>
      </c>
      <c r="L388" s="25">
        <f t="shared" si="59"/>
        <v>-6.3886368507688474E-3</v>
      </c>
      <c r="M388">
        <f t="shared" si="62"/>
        <v>5</v>
      </c>
      <c r="N388" s="50" t="s">
        <v>397</v>
      </c>
    </row>
    <row r="389" spans="1:14">
      <c r="A389" s="1">
        <v>42954</v>
      </c>
      <c r="B389">
        <v>13.26</v>
      </c>
      <c r="C389" s="71">
        <f t="shared" ref="C389:C452" si="64">B389/(B388-O389)-1</f>
        <v>4.5454545454546302E-3</v>
      </c>
      <c r="D389" s="26">
        <f t="shared" si="61"/>
        <v>13.435637739632822</v>
      </c>
      <c r="E389" s="26">
        <f>D389*(1-VLOOKUP(A389,USD!A:K,9,0))</f>
        <v>13.421117258891551</v>
      </c>
      <c r="F389">
        <v>13.426</v>
      </c>
      <c r="G389" s="25">
        <f t="shared" si="63"/>
        <v>-1.307252718750529E-2</v>
      </c>
      <c r="H389" s="25">
        <f>(+B389/(D389*(1-VLOOKUP(A389,USD!A:K,9,0)))-1)</f>
        <v>-1.2004757561060009E-2</v>
      </c>
      <c r="I389" s="25">
        <f t="shared" si="60"/>
        <v>-1.2364069715477433E-2</v>
      </c>
      <c r="J389">
        <v>11728.36</v>
      </c>
      <c r="K389">
        <v>11773.61</v>
      </c>
      <c r="L389" s="25">
        <f t="shared" si="59"/>
        <v>3.8581694286328183E-3</v>
      </c>
      <c r="M389">
        <f t="shared" si="62"/>
        <v>1</v>
      </c>
    </row>
    <row r="390" spans="1:14">
      <c r="A390" s="1">
        <v>42955</v>
      </c>
      <c r="B390">
        <v>13.26</v>
      </c>
      <c r="C390" s="71">
        <f t="shared" si="64"/>
        <v>0</v>
      </c>
      <c r="D390" s="26">
        <f t="shared" si="61"/>
        <v>13.408929006481443</v>
      </c>
      <c r="E390" s="26">
        <f>D390*(1-VLOOKUP(A390,USD!A:K,9,0))</f>
        <v>13.459738327338705</v>
      </c>
      <c r="F390">
        <v>13.420999999999999</v>
      </c>
      <c r="G390" s="25">
        <f t="shared" si="63"/>
        <v>-1.1106704078264307E-2</v>
      </c>
      <c r="H390" s="25">
        <f>(+B390/(D390*(1-VLOOKUP(A390,USD!A:K,9,0)))-1)</f>
        <v>-1.4839688742908752E-2</v>
      </c>
      <c r="I390" s="25">
        <f t="shared" si="60"/>
        <v>-1.199612547500184E-2</v>
      </c>
      <c r="J390">
        <v>11773.61</v>
      </c>
      <c r="K390">
        <v>11758.64</v>
      </c>
      <c r="L390" s="25">
        <f t="shared" si="59"/>
        <v>-1.2714876745536507E-3</v>
      </c>
      <c r="M390">
        <f t="shared" si="62"/>
        <v>2</v>
      </c>
    </row>
    <row r="391" spans="1:14">
      <c r="A391" s="1">
        <v>42956</v>
      </c>
      <c r="B391">
        <v>13.2</v>
      </c>
      <c r="C391" s="71">
        <f t="shared" si="64"/>
        <v>-4.5248868778280382E-3</v>
      </c>
      <c r="D391" s="26">
        <f t="shared" si="61"/>
        <v>13.344767664457795</v>
      </c>
      <c r="E391" s="26">
        <f>D391*(1-VLOOKUP(A391,USD!A:K,9,0))</f>
        <v>13.356336100586036</v>
      </c>
      <c r="F391">
        <v>13.355</v>
      </c>
      <c r="G391" s="25">
        <f t="shared" si="63"/>
        <v>-1.0848271629589123E-2</v>
      </c>
      <c r="H391" s="25">
        <f>(+B391/(D391*(1-VLOOKUP(A391,USD!A:K,9,0)))-1)</f>
        <v>-1.1705013965557343E-2</v>
      </c>
      <c r="I391" s="25">
        <f t="shared" si="60"/>
        <v>-1.1606140022463629E-2</v>
      </c>
      <c r="J391">
        <v>11758.64</v>
      </c>
      <c r="K391">
        <v>11691.85</v>
      </c>
      <c r="L391" s="25">
        <f t="shared" si="59"/>
        <v>-5.6800786485511345E-3</v>
      </c>
      <c r="M391">
        <f t="shared" si="62"/>
        <v>3</v>
      </c>
      <c r="N391" s="50" t="s">
        <v>400</v>
      </c>
    </row>
    <row r="392" spans="1:14">
      <c r="A392" s="1">
        <v>42957</v>
      </c>
      <c r="B392">
        <v>13.12</v>
      </c>
      <c r="C392" s="71">
        <f t="shared" si="64"/>
        <v>-6.0606060606060996E-3</v>
      </c>
      <c r="D392" s="26">
        <f t="shared" si="61"/>
        <v>13.30165698755971</v>
      </c>
      <c r="E392" s="26">
        <f>D392*(1-VLOOKUP(A392,USD!A:K,9,0))</f>
        <v>13.340630869222437</v>
      </c>
      <c r="F392">
        <v>13.361000000000001</v>
      </c>
      <c r="G392" s="25">
        <f t="shared" si="63"/>
        <v>-1.3656718687724667E-2</v>
      </c>
      <c r="H392" s="25">
        <f>(+B392/(D392*(1-VLOOKUP(A392,USD!A:K,9,0)))-1)</f>
        <v>-1.6538263548798504E-2</v>
      </c>
      <c r="I392" s="25">
        <f t="shared" si="60"/>
        <v>-1.8037572038021255E-2</v>
      </c>
      <c r="J392">
        <v>11691.85</v>
      </c>
      <c r="K392">
        <v>11645.15</v>
      </c>
      <c r="L392" s="25">
        <f t="shared" si="59"/>
        <v>-3.9942353006582332E-3</v>
      </c>
      <c r="M392">
        <f t="shared" si="62"/>
        <v>4</v>
      </c>
    </row>
    <row r="393" spans="1:14">
      <c r="A393" s="1">
        <v>42958</v>
      </c>
      <c r="B393">
        <v>12.82</v>
      </c>
      <c r="C393" s="71">
        <f t="shared" si="64"/>
        <v>-2.286585365853655E-2</v>
      </c>
      <c r="D393" s="26">
        <f t="shared" si="61"/>
        <v>13.154764807666712</v>
      </c>
      <c r="E393" s="26">
        <f>D393*(1-VLOOKUP(A393,USD!A:K,9,0))</f>
        <v>13.13226410785161</v>
      </c>
      <c r="F393">
        <v>13.189</v>
      </c>
      <c r="G393" s="25">
        <f t="shared" si="63"/>
        <v>-2.5448178858477832E-2</v>
      </c>
      <c r="H393" s="25">
        <f>(+B393/(D393*(1-VLOOKUP(A393,USD!A:K,9,0)))-1)</f>
        <v>-2.3778390785250125E-2</v>
      </c>
      <c r="I393" s="25">
        <f t="shared" si="60"/>
        <v>-2.7977860338160521E-2</v>
      </c>
      <c r="J393">
        <v>11645.15</v>
      </c>
      <c r="K393">
        <v>11465.4</v>
      </c>
      <c r="L393" s="25">
        <f t="shared" si="59"/>
        <v>-1.5435610533140354E-2</v>
      </c>
      <c r="M393">
        <f t="shared" si="62"/>
        <v>5</v>
      </c>
    </row>
    <row r="394" spans="1:14">
      <c r="A394" s="1">
        <v>42961</v>
      </c>
      <c r="B394">
        <v>13.04</v>
      </c>
      <c r="C394" s="71">
        <f t="shared" si="64"/>
        <v>1.7160686427456939E-2</v>
      </c>
      <c r="D394" s="26">
        <f t="shared" si="61"/>
        <v>13.295716166029971</v>
      </c>
      <c r="E394" s="26">
        <f>D394*(1-VLOOKUP(A394,USD!A:K,9,0))</f>
        <v>13.311910857964815</v>
      </c>
      <c r="F394">
        <v>13.308999999999999</v>
      </c>
      <c r="G394" s="25">
        <f t="shared" si="63"/>
        <v>-1.9232974202872621E-2</v>
      </c>
      <c r="H394" s="25">
        <f>(+B394/(D394*(1-VLOOKUP(A394,USD!A:K,9,0)))-1)</f>
        <v>-2.0426132721744095E-2</v>
      </c>
      <c r="I394" s="25">
        <f t="shared" si="60"/>
        <v>-2.0211886693215164E-2</v>
      </c>
      <c r="J394">
        <v>11465.4</v>
      </c>
      <c r="K394">
        <v>11558.17</v>
      </c>
      <c r="L394" s="25">
        <f t="shared" si="59"/>
        <v>8.0913007832261741E-3</v>
      </c>
      <c r="M394">
        <f t="shared" si="62"/>
        <v>1</v>
      </c>
    </row>
    <row r="395" spans="1:14">
      <c r="A395" s="1">
        <v>42962</v>
      </c>
      <c r="B395">
        <v>13.1</v>
      </c>
      <c r="C395" s="71">
        <f t="shared" si="64"/>
        <v>4.6012269938651151E-3</v>
      </c>
      <c r="D395" s="26">
        <f t="shared" si="61"/>
        <v>13.391952609279841</v>
      </c>
      <c r="E395" s="26">
        <f>D395*(1-VLOOKUP(A395,USD!A:K,9,0))</f>
        <v>13.37654138991067</v>
      </c>
      <c r="F395">
        <v>13.374000000000001</v>
      </c>
      <c r="G395" s="25">
        <f t="shared" si="63"/>
        <v>-2.1800600539575887E-2</v>
      </c>
      <c r="H395" s="25">
        <f>(+B395/(D395*(1-VLOOKUP(A395,USD!A:K,9,0)))-1)</f>
        <v>-2.0673609257416348E-2</v>
      </c>
      <c r="I395" s="25">
        <f t="shared" si="60"/>
        <v>-2.0487513085090558E-2</v>
      </c>
      <c r="J395">
        <v>11558.17</v>
      </c>
      <c r="K395">
        <v>11630.21</v>
      </c>
      <c r="L395" s="25">
        <f t="shared" si="59"/>
        <v>6.232820593571331E-3</v>
      </c>
      <c r="M395">
        <f t="shared" si="62"/>
        <v>2</v>
      </c>
    </row>
    <row r="396" spans="1:14">
      <c r="A396" s="1">
        <v>42963</v>
      </c>
      <c r="B396">
        <v>13.1</v>
      </c>
      <c r="C396" s="71">
        <f t="shared" si="64"/>
        <v>0</v>
      </c>
      <c r="D396" s="26">
        <f t="shared" si="61"/>
        <v>13.337949498762278</v>
      </c>
      <c r="E396" s="26">
        <f>D396*(1-VLOOKUP(A396,USD!A:K,9,0))</f>
        <v>13.324171329080466</v>
      </c>
      <c r="F396">
        <v>13.319000000000001</v>
      </c>
      <c r="G396" s="25">
        <f t="shared" si="63"/>
        <v>-1.7840035965375312E-2</v>
      </c>
      <c r="H396" s="25">
        <f>(+B396/(D396*(1-VLOOKUP(A396,USD!A:K,9,0)))-1)</f>
        <v>-1.682441058013151E-2</v>
      </c>
      <c r="I396" s="25">
        <f t="shared" si="60"/>
        <v>-1.6442675876567447E-2</v>
      </c>
      <c r="J396">
        <v>11630.21</v>
      </c>
      <c r="K396">
        <v>11598.86</v>
      </c>
      <c r="L396" s="25">
        <f t="shared" si="59"/>
        <v>-2.6955661161749411E-3</v>
      </c>
      <c r="M396">
        <f t="shared" si="62"/>
        <v>3</v>
      </c>
    </row>
    <row r="397" spans="1:14">
      <c r="A397" s="1">
        <v>42964</v>
      </c>
      <c r="B397">
        <v>13.14</v>
      </c>
      <c r="C397" s="71">
        <f t="shared" si="64"/>
        <v>3.0534351145039551E-3</v>
      </c>
      <c r="D397" s="26">
        <f t="shared" si="61"/>
        <v>13.339485716699745</v>
      </c>
      <c r="E397" s="26">
        <f>D397*(1-VLOOKUP(A397,USD!A:K,9,0))</f>
        <v>13.37401674857016</v>
      </c>
      <c r="F397">
        <v>13.353999999999999</v>
      </c>
      <c r="G397" s="25">
        <f t="shared" si="63"/>
        <v>-1.4954528303141923E-2</v>
      </c>
      <c r="H397" s="25">
        <f>(+B397/(D397*(1-VLOOKUP(A397,USD!A:K,9,0)))-1)</f>
        <v>-1.7497865672643109E-2</v>
      </c>
      <c r="I397" s="25">
        <f t="shared" si="60"/>
        <v>-1.6025161000449151E-2</v>
      </c>
      <c r="J397">
        <v>11598.86</v>
      </c>
      <c r="K397">
        <v>11616.7</v>
      </c>
      <c r="L397" s="25">
        <f t="shared" si="59"/>
        <v>1.5380821908359543E-3</v>
      </c>
      <c r="M397">
        <f t="shared" si="62"/>
        <v>4</v>
      </c>
    </row>
    <row r="398" spans="1:14">
      <c r="A398" s="1">
        <v>42965</v>
      </c>
      <c r="B398">
        <v>13.14</v>
      </c>
      <c r="C398" s="71">
        <f t="shared" si="64"/>
        <v>0</v>
      </c>
      <c r="D398" s="26">
        <f t="shared" si="61"/>
        <v>13.387796826981843</v>
      </c>
      <c r="E398" s="26">
        <f>D398*(1-VLOOKUP(A398,USD!A:K,9,0))</f>
        <v>13.37909184447185</v>
      </c>
      <c r="F398">
        <v>13.39</v>
      </c>
      <c r="G398" s="25">
        <f t="shared" si="63"/>
        <v>-1.8509156523979442E-2</v>
      </c>
      <c r="H398" s="25">
        <f>(+B398/(D398*(1-VLOOKUP(A398,USD!A:K,9,0)))-1)</f>
        <v>-1.7870558573872097E-2</v>
      </c>
      <c r="I398" s="25">
        <f t="shared" si="60"/>
        <v>-1.8670649738610878E-2</v>
      </c>
      <c r="J398">
        <v>11616.7</v>
      </c>
      <c r="K398">
        <v>11646.1</v>
      </c>
      <c r="L398" s="25">
        <f t="shared" si="59"/>
        <v>2.5308392228429177E-3</v>
      </c>
      <c r="M398">
        <f t="shared" si="62"/>
        <v>5</v>
      </c>
      <c r="N398" s="50" t="s">
        <v>409</v>
      </c>
    </row>
    <row r="399" spans="1:14">
      <c r="A399" s="1">
        <v>42968</v>
      </c>
      <c r="B399">
        <v>13.24</v>
      </c>
      <c r="C399" s="71">
        <f t="shared" si="64"/>
        <v>7.6103500761035558E-3</v>
      </c>
      <c r="D399" s="26">
        <f t="shared" si="61"/>
        <v>13.420134714625496</v>
      </c>
      <c r="E399" s="26">
        <f>D399*(1-VLOOKUP(A399,USD!A:K,9,0))</f>
        <v>13.424441782197722</v>
      </c>
      <c r="F399">
        <v>13.428000000000001</v>
      </c>
      <c r="G399" s="25">
        <f t="shared" si="63"/>
        <v>-1.3422720297224799E-2</v>
      </c>
      <c r="H399" s="25">
        <f>(+B399/(D399*(1-VLOOKUP(A399,USD!A:K,9,0)))-1)</f>
        <v>-1.3739251522719598E-2</v>
      </c>
      <c r="I399" s="71">
        <f t="shared" si="60"/>
        <v>-1.4000595770032764E-2</v>
      </c>
      <c r="J399" s="70">
        <v>11646.1</v>
      </c>
      <c r="K399" s="70">
        <v>11672.31</v>
      </c>
      <c r="L399" s="25">
        <f t="shared" si="59"/>
        <v>2.2505388069824495E-3</v>
      </c>
      <c r="M399">
        <f t="shared" si="62"/>
        <v>1</v>
      </c>
    </row>
    <row r="400" spans="1:14">
      <c r="A400" s="1">
        <v>42969</v>
      </c>
      <c r="B400">
        <v>13.36</v>
      </c>
      <c r="C400" s="71">
        <f t="shared" si="64"/>
        <v>9.0634441087613649E-3</v>
      </c>
      <c r="D400" s="26">
        <f t="shared" si="61"/>
        <v>13.559929587202534</v>
      </c>
      <c r="E400" s="26">
        <f>D400*(1-VLOOKUP(A400,USD!A:K,9,0))</f>
        <v>13.599780681318034</v>
      </c>
      <c r="F400">
        <v>13.584</v>
      </c>
      <c r="G400" s="71">
        <f t="shared" si="63"/>
        <v>-1.4744146414390147E-2</v>
      </c>
      <c r="H400" s="71">
        <f>(+B400/(D400*(1-VLOOKUP(A400,USD!A:K,9,0)))-1)</f>
        <v>-1.7631216777445613E-2</v>
      </c>
      <c r="I400" s="71">
        <f t="shared" si="60"/>
        <v>-1.6489988221436991E-2</v>
      </c>
      <c r="J400" s="70">
        <v>11672.31</v>
      </c>
      <c r="K400" s="70">
        <v>11786.99</v>
      </c>
      <c r="L400" s="71">
        <f t="shared" si="59"/>
        <v>9.8249618113295245E-3</v>
      </c>
      <c r="M400" s="70">
        <f t="shared" si="62"/>
        <v>2</v>
      </c>
    </row>
    <row r="401" spans="1:14">
      <c r="A401" s="1">
        <v>42970</v>
      </c>
      <c r="B401">
        <v>13.36</v>
      </c>
      <c r="C401" s="71">
        <f t="shared" si="64"/>
        <v>0</v>
      </c>
      <c r="D401" s="26">
        <f t="shared" si="61"/>
        <v>13.688896642823996</v>
      </c>
      <c r="E401" s="26">
        <f>D401*(1-VLOOKUP(A401,USD!A:K,9,0))</f>
        <v>13.685722765556614</v>
      </c>
      <c r="F401">
        <v>13.69</v>
      </c>
      <c r="G401" s="71">
        <f t="shared" si="63"/>
        <v>-2.4026526856451347E-2</v>
      </c>
      <c r="H401" s="71">
        <f>(+B401/(D401*(1-VLOOKUP(A401,USD!A:K,9,0)))-1)</f>
        <v>-2.3800187329263589E-2</v>
      </c>
      <c r="I401" s="71">
        <f t="shared" si="60"/>
        <v>-2.4105186267348477E-2</v>
      </c>
      <c r="J401" s="70">
        <v>11786.99</v>
      </c>
      <c r="K401" s="70">
        <v>11878.01</v>
      </c>
      <c r="L401" s="71">
        <f t="shared" si="59"/>
        <v>7.7220732349820853E-3</v>
      </c>
      <c r="M401" s="70">
        <f t="shared" si="62"/>
        <v>3</v>
      </c>
    </row>
    <row r="402" spans="1:14">
      <c r="A402" s="1">
        <v>42971</v>
      </c>
      <c r="B402">
        <v>13.4</v>
      </c>
      <c r="C402" s="71">
        <f t="shared" si="64"/>
        <v>2.9940119760478723E-3</v>
      </c>
      <c r="D402" s="26">
        <f t="shared" ref="D402:D407" si="65">+F401*(1+L402)</f>
        <v>13.641235611015651</v>
      </c>
      <c r="E402" s="26">
        <f>D402*(1-VLOOKUP(A402,USD!A:K,9,0))</f>
        <v>13.657538670968604</v>
      </c>
      <c r="F402">
        <v>13.654</v>
      </c>
      <c r="G402" s="71">
        <f t="shared" si="63"/>
        <v>-1.7684293263056428E-2</v>
      </c>
      <c r="H402" s="71">
        <f>(+B402/(D402*(1-VLOOKUP(A402,USD!A:K,9,0)))-1)</f>
        <v>-1.8856887552956003E-2</v>
      </c>
      <c r="I402" s="71">
        <f t="shared" si="60"/>
        <v>-1.8602607294565643E-2</v>
      </c>
      <c r="J402" s="70">
        <v>11878.01</v>
      </c>
      <c r="K402">
        <v>11835.7</v>
      </c>
      <c r="L402" s="71">
        <f t="shared" si="59"/>
        <v>-3.5620444838823095E-3</v>
      </c>
      <c r="M402" s="70">
        <f t="shared" si="62"/>
        <v>4</v>
      </c>
    </row>
    <row r="403" spans="1:14">
      <c r="A403" s="1">
        <v>42972</v>
      </c>
      <c r="B403">
        <v>13.74</v>
      </c>
      <c r="C403" s="71">
        <f t="shared" si="64"/>
        <v>2.5373134328358304E-2</v>
      </c>
      <c r="D403" s="26">
        <f t="shared" si="65"/>
        <v>13.945083525266776</v>
      </c>
      <c r="E403" s="26">
        <f>D403*(1-VLOOKUP(A403,USD!A:K,9,0))</f>
        <v>13.938213633784336</v>
      </c>
      <c r="F403">
        <v>13.930999999999999</v>
      </c>
      <c r="G403" s="71">
        <f t="shared" si="63"/>
        <v>-1.4706511072177464E-2</v>
      </c>
      <c r="H403" s="71">
        <f>(+B403/(D403*(1-VLOOKUP(A403,USD!A:K,9,0)))-1)</f>
        <v>-1.422087786801407E-2</v>
      </c>
      <c r="I403" s="71">
        <f t="shared" si="60"/>
        <v>-1.3710429976311778E-2</v>
      </c>
      <c r="J403">
        <v>11835.7</v>
      </c>
      <c r="K403">
        <v>12088.02</v>
      </c>
      <c r="L403" s="71">
        <f t="shared" si="59"/>
        <v>2.1318553190770251E-2</v>
      </c>
      <c r="M403" s="70">
        <f t="shared" si="62"/>
        <v>5</v>
      </c>
    </row>
    <row r="404" spans="1:14" ht="56">
      <c r="A404" s="68">
        <v>42975</v>
      </c>
      <c r="B404">
        <v>13.9</v>
      </c>
      <c r="C404" s="71">
        <f t="shared" si="64"/>
        <v>1.1644832605531397E-2</v>
      </c>
      <c r="D404" s="26">
        <f t="shared" si="65"/>
        <v>14.061516474162021</v>
      </c>
      <c r="E404" s="26">
        <f>D404*(1-VLOOKUP(A404,USD!A:K,9,0))</f>
        <v>14.117634426710463</v>
      </c>
      <c r="F404">
        <v>14.103</v>
      </c>
      <c r="G404" s="71">
        <f t="shared" si="63"/>
        <v>-1.1486419296155348E-2</v>
      </c>
      <c r="H404" s="71">
        <f>(+B404/(D404*(1-VLOOKUP(A404,USD!A:K,9,0)))-1)</f>
        <v>-1.5415785685645722E-2</v>
      </c>
      <c r="I404" s="71">
        <f t="shared" si="60"/>
        <v>-1.4394100545983113E-2</v>
      </c>
      <c r="J404">
        <v>12088.02</v>
      </c>
      <c r="K404">
        <v>12201.27</v>
      </c>
      <c r="L404" s="71">
        <f t="shared" si="59"/>
        <v>9.3687799987094422E-3</v>
      </c>
      <c r="M404" s="70">
        <f t="shared" si="62"/>
        <v>1</v>
      </c>
      <c r="N404" s="50" t="s">
        <v>424</v>
      </c>
    </row>
    <row r="405" spans="1:14">
      <c r="A405" s="68">
        <v>42976</v>
      </c>
      <c r="B405">
        <v>13.98</v>
      </c>
      <c r="C405" s="71">
        <f t="shared" si="64"/>
        <v>5.7553956834532904E-3</v>
      </c>
      <c r="D405" s="26">
        <f t="shared" si="65"/>
        <v>14.120095217956816</v>
      </c>
      <c r="E405" s="26">
        <f>D405*(1-VLOOKUP(A405,USD!A:K,9,0))</f>
        <v>14.168991358491219</v>
      </c>
      <c r="F405">
        <v>14.135</v>
      </c>
      <c r="G405" s="71">
        <f t="shared" si="63"/>
        <v>-9.9216907389302333E-3</v>
      </c>
      <c r="H405" s="71">
        <f>(+B405/(D405*(1-VLOOKUP(A405,USD!A:K,9,0)))-1)</f>
        <v>-1.3338377708725146E-2</v>
      </c>
      <c r="I405" s="71">
        <f t="shared" si="60"/>
        <v>-1.0965688008489516E-2</v>
      </c>
      <c r="J405">
        <v>12201.27</v>
      </c>
      <c r="K405">
        <v>12216.06</v>
      </c>
      <c r="L405" s="71">
        <f t="shared" si="59"/>
        <v>1.2121688971720168E-3</v>
      </c>
      <c r="M405" s="70">
        <f t="shared" si="62"/>
        <v>2</v>
      </c>
    </row>
    <row r="406" spans="1:14" ht="28">
      <c r="A406" s="68">
        <v>42977</v>
      </c>
      <c r="B406">
        <v>14.02</v>
      </c>
      <c r="C406" s="71">
        <f t="shared" si="64"/>
        <v>2.8612303290413976E-3</v>
      </c>
      <c r="D406" s="26">
        <f t="shared" si="65"/>
        <v>14.083116381222752</v>
      </c>
      <c r="E406" s="26">
        <f>D406*(1-VLOOKUP(A406,USD!A:K,9,0))</f>
        <v>14.129242839389496</v>
      </c>
      <c r="F406">
        <v>14.124000000000001</v>
      </c>
      <c r="G406" s="71">
        <f t="shared" si="63"/>
        <v>-4.4817055766794844E-3</v>
      </c>
      <c r="H406" s="71">
        <f>(+B406/(D406*(1-VLOOKUP(A406,USD!A:K,9,0)))-1)</f>
        <v>-7.7316839006368321E-3</v>
      </c>
      <c r="I406" s="71">
        <f t="shared" si="60"/>
        <v>-7.3633531577457223E-3</v>
      </c>
      <c r="J406">
        <v>12216.06</v>
      </c>
      <c r="K406">
        <v>12171.22</v>
      </c>
      <c r="L406" s="71">
        <f t="shared" si="59"/>
        <v>-3.6705779113723747E-3</v>
      </c>
      <c r="M406" s="70">
        <f t="shared" si="62"/>
        <v>3</v>
      </c>
      <c r="N406" s="50" t="s">
        <v>426</v>
      </c>
    </row>
    <row r="407" spans="1:14">
      <c r="A407" s="68">
        <v>42978</v>
      </c>
      <c r="B407">
        <v>13.9</v>
      </c>
      <c r="C407" s="71">
        <f t="shared" si="64"/>
        <v>-8.5592011412267688E-3</v>
      </c>
      <c r="D407" s="26">
        <f t="shared" si="65"/>
        <v>14.019676226376649</v>
      </c>
      <c r="E407" s="26">
        <f>D407*(1-VLOOKUP(A407,USD!A:K,9,0))</f>
        <v>13.983750619364692</v>
      </c>
      <c r="F407">
        <v>14.04</v>
      </c>
      <c r="G407" s="71">
        <f t="shared" si="63"/>
        <v>-8.5363045796656989E-3</v>
      </c>
      <c r="H407" s="71">
        <f>(+B407/(D407*(1-VLOOKUP(A407,USD!A:K,9,0)))-1)</f>
        <v>-5.9891385111454642E-3</v>
      </c>
      <c r="I407" s="71">
        <f t="shared" si="60"/>
        <v>-9.9715099715098621E-3</v>
      </c>
      <c r="J407">
        <v>12171.22</v>
      </c>
      <c r="K407">
        <v>12081.32</v>
      </c>
      <c r="L407" s="71">
        <f t="shared" si="59"/>
        <v>-7.386276807090808E-3</v>
      </c>
      <c r="M407" s="70">
        <f t="shared" si="62"/>
        <v>4</v>
      </c>
    </row>
    <row r="408" spans="1:14">
      <c r="A408" s="68">
        <v>42979</v>
      </c>
      <c r="B408">
        <v>13.94</v>
      </c>
      <c r="C408" s="71">
        <f t="shared" si="64"/>
        <v>2.8776978417266452E-3</v>
      </c>
      <c r="D408" s="26">
        <f t="shared" ref="D408:D439" si="66">+F407*(1+L408)</f>
        <v>14.028460102041828</v>
      </c>
      <c r="E408" s="26">
        <f>D408*(1-VLOOKUP(A408,USD!A:K,9,0))</f>
        <v>14.074674742713251</v>
      </c>
      <c r="F408">
        <v>14.048</v>
      </c>
      <c r="G408" s="71">
        <f t="shared" si="63"/>
        <v>-6.3057599621325622E-3</v>
      </c>
      <c r="H408" s="71">
        <f>(+B408/(D408*(1-VLOOKUP(A408,USD!A:K,9,0)))-1)</f>
        <v>-9.5685864984536018E-3</v>
      </c>
      <c r="I408" s="71">
        <f t="shared" si="60"/>
        <v>-7.6879271070615651E-3</v>
      </c>
      <c r="J408">
        <v>12081.32</v>
      </c>
      <c r="K408">
        <v>12071.39</v>
      </c>
      <c r="L408" s="71">
        <f t="shared" si="59"/>
        <v>-8.2193005400077457E-4</v>
      </c>
      <c r="M408" s="70">
        <f t="shared" si="62"/>
        <v>5</v>
      </c>
    </row>
    <row r="409" spans="1:14">
      <c r="A409" s="68">
        <v>42982</v>
      </c>
      <c r="B409">
        <v>14.04</v>
      </c>
      <c r="C409" s="71">
        <f t="shared" si="64"/>
        <v>7.1736011477760986E-3</v>
      </c>
      <c r="D409" s="26">
        <f t="shared" si="66"/>
        <v>14.091524001792669</v>
      </c>
      <c r="E409" s="26">
        <f>D409*(1-VLOOKUP(A409,USD!A:K,9,0))</f>
        <v>14.165237235703207</v>
      </c>
      <c r="F409">
        <v>14.154999999999999</v>
      </c>
      <c r="G409" s="71">
        <f t="shared" si="63"/>
        <v>-3.6563825024259478E-3</v>
      </c>
      <c r="H409" s="71">
        <f>(+B409/(D409*(1-VLOOKUP(A409,USD!A:K,9,0)))-1)</f>
        <v>-8.8411675441305571E-3</v>
      </c>
      <c r="I409" s="71">
        <f t="shared" si="60"/>
        <v>-8.1243376898622044E-3</v>
      </c>
      <c r="J409">
        <v>12071.39</v>
      </c>
      <c r="K409">
        <v>12108.79</v>
      </c>
      <c r="L409" s="71">
        <f t="shared" si="59"/>
        <v>3.0982347517560793E-3</v>
      </c>
      <c r="M409" s="70">
        <f t="shared" si="62"/>
        <v>1</v>
      </c>
    </row>
    <row r="410" spans="1:14">
      <c r="A410" s="68">
        <v>42983</v>
      </c>
      <c r="B410">
        <v>14.06</v>
      </c>
      <c r="C410" s="71">
        <f t="shared" si="64"/>
        <v>1.4245014245015675E-3</v>
      </c>
      <c r="D410" s="26">
        <f t="shared" si="66"/>
        <v>14.245561307116564</v>
      </c>
      <c r="E410" s="26">
        <f>D410*(1-VLOOKUP(A410,USD!A:K,9,0))</f>
        <v>14.260076532956013</v>
      </c>
      <c r="F410">
        <v>14.308999999999999</v>
      </c>
      <c r="G410" s="71">
        <f t="shared" si="63"/>
        <v>-1.3025903515915815E-2</v>
      </c>
      <c r="H410" s="71">
        <f>(+B410/(D410*(1-VLOOKUP(A410,USD!A:K,9,0)))-1)</f>
        <v>-1.4030537107821428E-2</v>
      </c>
      <c r="I410" s="71">
        <f t="shared" si="60"/>
        <v>-1.7401635334404864E-2</v>
      </c>
      <c r="J410">
        <v>12108.79</v>
      </c>
      <c r="K410">
        <v>12186.26</v>
      </c>
      <c r="L410" s="71">
        <f t="shared" si="59"/>
        <v>6.3978316578285899E-3</v>
      </c>
      <c r="M410" s="70">
        <f t="shared" si="62"/>
        <v>2</v>
      </c>
    </row>
    <row r="411" spans="1:14">
      <c r="A411" s="68">
        <v>42984</v>
      </c>
      <c r="B411">
        <v>14.02</v>
      </c>
      <c r="C411" s="71">
        <f t="shared" si="64"/>
        <v>-2.8449502133712778E-3</v>
      </c>
      <c r="D411" s="26">
        <f t="shared" si="66"/>
        <v>14.23654065726482</v>
      </c>
      <c r="E411" s="26">
        <f>D411*(1-VLOOKUP(A411,USD!A:K,9,0))</f>
        <v>14.239565515904506</v>
      </c>
      <c r="F411">
        <v>14.249000000000001</v>
      </c>
      <c r="G411" s="71">
        <f t="shared" si="63"/>
        <v>-1.521020186560007E-2</v>
      </c>
      <c r="H411" s="71">
        <f>(+B411/(D411*(1-VLOOKUP(A411,USD!A:K,9,0)))-1)</f>
        <v>-1.5419397147986569E-2</v>
      </c>
      <c r="I411" s="71">
        <f t="shared" si="60"/>
        <v>-1.607130324935091E-2</v>
      </c>
      <c r="J411">
        <v>12186.26</v>
      </c>
      <c r="K411">
        <v>12124.55</v>
      </c>
      <c r="L411" s="71">
        <f t="shared" si="59"/>
        <v>-5.0638998347319886E-3</v>
      </c>
      <c r="M411" s="70">
        <f t="shared" si="62"/>
        <v>3</v>
      </c>
    </row>
    <row r="412" spans="1:14">
      <c r="A412" s="68">
        <v>42985</v>
      </c>
      <c r="B412">
        <v>13.94</v>
      </c>
      <c r="C412" s="71">
        <f t="shared" si="64"/>
        <v>-5.7061340941512162E-3</v>
      </c>
      <c r="D412" s="26">
        <f t="shared" si="66"/>
        <v>14.137718524811232</v>
      </c>
      <c r="E412" s="26">
        <f>D412*(1-VLOOKUP(A412,USD!A:K,9,0))</f>
        <v>14.153688603192826</v>
      </c>
      <c r="F412">
        <v>14.15</v>
      </c>
      <c r="G412" s="71">
        <f t="shared" si="63"/>
        <v>-1.398517904174168E-2</v>
      </c>
      <c r="H412" s="71">
        <f>(+B412/(D412*(1-VLOOKUP(A412,USD!A:K,9,0)))-1)</f>
        <v>-1.5097732413345777E-2</v>
      </c>
      <c r="I412" s="71">
        <f t="shared" si="60"/>
        <v>-1.4840989399293347E-2</v>
      </c>
      <c r="J412">
        <v>12124.55</v>
      </c>
      <c r="K412">
        <v>12029.86</v>
      </c>
      <c r="L412" s="71">
        <f t="shared" si="59"/>
        <v>-7.8097743833790423E-3</v>
      </c>
      <c r="M412" s="70">
        <f t="shared" si="62"/>
        <v>4</v>
      </c>
    </row>
    <row r="413" spans="1:14">
      <c r="A413" s="68">
        <v>42986</v>
      </c>
      <c r="B413">
        <v>14.06</v>
      </c>
      <c r="C413" s="71">
        <f t="shared" si="64"/>
        <v>8.6083213773315848E-3</v>
      </c>
      <c r="D413" s="26">
        <f t="shared" si="66"/>
        <v>14.123146445594546</v>
      </c>
      <c r="E413" s="26">
        <f>D413*(1-VLOOKUP(A413,USD!A:K,9,0))</f>
        <v>14.300602117287461</v>
      </c>
      <c r="F413">
        <v>14.131</v>
      </c>
      <c r="G413" s="71">
        <f t="shared" si="63"/>
        <v>-4.4711315454951661E-3</v>
      </c>
      <c r="H413" s="71">
        <f>(+B413/(D413*(1-VLOOKUP(A413,USD!A:K,9,0)))-1)</f>
        <v>-1.6824614468268106E-2</v>
      </c>
      <c r="I413" s="71">
        <f t="shared" si="60"/>
        <v>-5.0244144080390241E-3</v>
      </c>
      <c r="J413">
        <v>12029.86</v>
      </c>
      <c r="K413">
        <v>12007.03</v>
      </c>
      <c r="L413" s="71">
        <f t="shared" si="59"/>
        <v>-1.8977776964985704E-3</v>
      </c>
      <c r="M413" s="70">
        <f t="shared" si="62"/>
        <v>5</v>
      </c>
    </row>
    <row r="414" spans="1:14">
      <c r="A414" s="68">
        <v>42989</v>
      </c>
      <c r="B414">
        <v>13.96</v>
      </c>
      <c r="C414" s="71">
        <f t="shared" si="64"/>
        <v>-7.1123755334281391E-3</v>
      </c>
      <c r="D414" s="26">
        <f t="shared" si="66"/>
        <v>14.074897469232608</v>
      </c>
      <c r="E414" s="26">
        <f>D414*(1-VLOOKUP(A414,USD!A:K,9,0))</f>
        <v>13.9304723955768</v>
      </c>
      <c r="F414">
        <v>14.101000000000001</v>
      </c>
      <c r="G414" s="71">
        <f t="shared" si="63"/>
        <v>-8.163289962414999E-3</v>
      </c>
      <c r="H414" s="71">
        <f>(+B414/(D414*(1-VLOOKUP(A414,USD!A:K,9,0)))-1)</f>
        <v>2.1196412860038372E-3</v>
      </c>
      <c r="I414" s="71">
        <f t="shared" si="60"/>
        <v>-9.9992908304376016E-3</v>
      </c>
      <c r="J414">
        <v>12007.03</v>
      </c>
      <c r="K414">
        <v>11959.36</v>
      </c>
      <c r="L414" s="71">
        <f t="shared" si="59"/>
        <v>-3.9701741396498402E-3</v>
      </c>
      <c r="M414" s="70">
        <f t="shared" si="62"/>
        <v>1</v>
      </c>
      <c r="N414" s="50" t="s">
        <v>435</v>
      </c>
    </row>
    <row r="415" spans="1:14">
      <c r="A415" s="68">
        <v>42990</v>
      </c>
      <c r="B415">
        <v>14.06</v>
      </c>
      <c r="C415" s="71">
        <f t="shared" si="64"/>
        <v>7.1633237822348317E-3</v>
      </c>
      <c r="D415" s="26">
        <f t="shared" si="66"/>
        <v>14.181943599824741</v>
      </c>
      <c r="E415" s="26">
        <f>D415*(1-VLOOKUP(A415,USD!A:K,9,0))</f>
        <v>14.138435174188151</v>
      </c>
      <c r="F415">
        <v>14.119</v>
      </c>
      <c r="G415" s="71">
        <f t="shared" si="63"/>
        <v>-8.5985111255306723E-3</v>
      </c>
      <c r="H415" s="71">
        <f>(+B415/(D415*(1-VLOOKUP(A415,USD!A:K,9,0)))-1)</f>
        <v>-5.547655962050646E-3</v>
      </c>
      <c r="I415" s="71">
        <f t="shared" si="60"/>
        <v>-4.1787662015723148E-3</v>
      </c>
      <c r="J415">
        <v>11959.36</v>
      </c>
      <c r="K415">
        <v>12028.01</v>
      </c>
      <c r="L415" s="71">
        <f t="shared" si="59"/>
        <v>5.7402737270222381E-3</v>
      </c>
      <c r="M415" s="70">
        <f t="shared" si="62"/>
        <v>2</v>
      </c>
    </row>
    <row r="416" spans="1:14">
      <c r="A416" s="68">
        <v>42991</v>
      </c>
      <c r="B416">
        <v>13.98</v>
      </c>
      <c r="C416" s="71">
        <f t="shared" si="64"/>
        <v>-5.6899004267425557E-3</v>
      </c>
      <c r="D416" s="26">
        <f t="shared" si="66"/>
        <v>14.108552793853679</v>
      </c>
      <c r="E416" s="26">
        <f>D416*(1-VLOOKUP(A416,USD!A:K,9,0))</f>
        <v>14.132079569541462</v>
      </c>
      <c r="F416">
        <v>14.08</v>
      </c>
      <c r="G416" s="71">
        <f t="shared" si="63"/>
        <v>-9.111692441600594E-3</v>
      </c>
      <c r="H416" s="71">
        <f>(+B416/(D416*(1-VLOOKUP(A416,USD!A:K,9,0)))-1)</f>
        <v>-1.0761301533373402E-2</v>
      </c>
      <c r="I416" s="71">
        <f t="shared" si="60"/>
        <v>-7.1022727272727071E-3</v>
      </c>
      <c r="J416">
        <v>12028.01</v>
      </c>
      <c r="K416">
        <v>12019.11</v>
      </c>
      <c r="L416" s="71">
        <f t="shared" si="59"/>
        <v>-7.399395244932494E-4</v>
      </c>
      <c r="M416" s="70">
        <f t="shared" si="62"/>
        <v>3</v>
      </c>
    </row>
    <row r="417" spans="1:14">
      <c r="A417" s="68">
        <v>42992</v>
      </c>
      <c r="B417">
        <v>13.8</v>
      </c>
      <c r="C417" s="71">
        <f t="shared" si="64"/>
        <v>-1.2875536480686622E-2</v>
      </c>
      <c r="D417" s="26">
        <f t="shared" si="66"/>
        <v>13.982416734683348</v>
      </c>
      <c r="E417" s="26">
        <f>D417*(1-VLOOKUP(A417,USD!A:K,9,0))</f>
        <v>13.932354115996471</v>
      </c>
      <c r="F417">
        <v>13.967000000000001</v>
      </c>
      <c r="G417" s="71">
        <f t="shared" si="63"/>
        <v>-1.3046152045437354E-2</v>
      </c>
      <c r="H417" s="71">
        <f>(+B417/(D417*(1-VLOOKUP(A417,USD!A:K,9,0)))-1)</f>
        <v>-9.4997668659962953E-3</v>
      </c>
      <c r="I417" s="71">
        <f t="shared" si="60"/>
        <v>-1.1956755208706205E-2</v>
      </c>
      <c r="J417">
        <v>12019.11</v>
      </c>
      <c r="K417">
        <v>11935.81</v>
      </c>
      <c r="L417" s="71">
        <f t="shared" si="59"/>
        <v>-6.9306296389667343E-3</v>
      </c>
      <c r="M417" s="70">
        <f t="shared" si="62"/>
        <v>4</v>
      </c>
    </row>
    <row r="418" spans="1:14">
      <c r="A418" s="68">
        <v>42993</v>
      </c>
      <c r="B418">
        <v>13.78</v>
      </c>
      <c r="C418" s="71">
        <f t="shared" si="64"/>
        <v>-1.4492753623189802E-3</v>
      </c>
      <c r="D418" s="26">
        <f t="shared" si="66"/>
        <v>13.946264478908429</v>
      </c>
      <c r="E418" s="26">
        <f>D418*(1-VLOOKUP(A418,USD!A:K,9,0))</f>
        <v>13.960331743276354</v>
      </c>
      <c r="F418">
        <v>13.958</v>
      </c>
      <c r="G418" s="71">
        <f t="shared" si="63"/>
        <v>-1.1921793047871665E-2</v>
      </c>
      <c r="H418" s="71">
        <f>(+B418/(D418*(1-VLOOKUP(A418,USD!A:K,9,0)))-1)</f>
        <v>-1.2917439684999366E-2</v>
      </c>
      <c r="I418" s="71">
        <f t="shared" si="60"/>
        <v>-1.2752543344318745E-2</v>
      </c>
      <c r="J418">
        <v>11935.81</v>
      </c>
      <c r="K418">
        <v>11918.09</v>
      </c>
      <c r="L418" s="71">
        <f t="shared" si="59"/>
        <v>-1.4846080827358721E-3</v>
      </c>
      <c r="M418" s="70">
        <f t="shared" si="62"/>
        <v>5</v>
      </c>
      <c r="N418" s="50" t="s">
        <v>439</v>
      </c>
    </row>
    <row r="419" spans="1:14">
      <c r="A419" s="68">
        <v>42996</v>
      </c>
      <c r="B419">
        <v>13.86</v>
      </c>
      <c r="C419" s="71">
        <f t="shared" si="64"/>
        <v>5.8055152394775877E-3</v>
      </c>
      <c r="D419" s="26">
        <f t="shared" si="66"/>
        <v>13.976152992635564</v>
      </c>
      <c r="E419" s="26">
        <f>D419*(1-VLOOKUP(A419,USD!A:K,9,0))</f>
        <v>13.96631211922911</v>
      </c>
      <c r="F419">
        <v>13.98</v>
      </c>
      <c r="G419" s="71">
        <f t="shared" si="63"/>
        <v>-8.3107985936308193E-3</v>
      </c>
      <c r="H419" s="71">
        <f>(+B419/(D419*(1-VLOOKUP(A419,USD!A:K,9,0)))-1)</f>
        <v>-7.6120394791076018E-3</v>
      </c>
      <c r="I419" s="71">
        <f t="shared" si="60"/>
        <v>-8.5836909871245259E-3</v>
      </c>
      <c r="J419">
        <v>11918.09</v>
      </c>
      <c r="K419">
        <v>11933.59</v>
      </c>
      <c r="L419" s="71">
        <f t="shared" si="59"/>
        <v>1.3005439630007221E-3</v>
      </c>
      <c r="M419" s="70">
        <f t="shared" si="62"/>
        <v>1</v>
      </c>
    </row>
    <row r="420" spans="1:14">
      <c r="A420" s="68">
        <v>42997</v>
      </c>
      <c r="B420">
        <v>13.7</v>
      </c>
      <c r="C420" s="71">
        <f t="shared" si="64"/>
        <v>-1.1544011544011523E-2</v>
      </c>
      <c r="D420" s="26">
        <f t="shared" si="66"/>
        <v>13.987438918213213</v>
      </c>
      <c r="E420" s="26">
        <f>D420*(1-VLOOKUP(A420,USD!A:K,9,0))</f>
        <v>13.896638063026742</v>
      </c>
      <c r="F420">
        <v>13.935</v>
      </c>
      <c r="G420" s="71">
        <f t="shared" si="63"/>
        <v>-2.0549788985239847E-2</v>
      </c>
      <c r="H420" s="71">
        <f>(+B420/(D420*(1-VLOOKUP(A420,USD!A:K,9,0)))-1)</f>
        <v>-1.4150045653841703E-2</v>
      </c>
      <c r="I420" s="71">
        <f t="shared" si="60"/>
        <v>-1.6864011481880214E-2</v>
      </c>
      <c r="J420">
        <v>11933.59</v>
      </c>
      <c r="K420">
        <v>11939.94</v>
      </c>
      <c r="L420" s="71">
        <f t="shared" si="59"/>
        <v>5.3211146017262401E-4</v>
      </c>
      <c r="M420" s="70">
        <f t="shared" si="62"/>
        <v>2</v>
      </c>
      <c r="N420" s="50" t="s">
        <v>444</v>
      </c>
    </row>
    <row r="421" spans="1:14">
      <c r="A421" s="68">
        <v>42998</v>
      </c>
      <c r="B421">
        <v>13.78</v>
      </c>
      <c r="C421" s="71">
        <f t="shared" si="64"/>
        <v>5.839416058394109E-3</v>
      </c>
      <c r="D421" s="26">
        <f t="shared" si="66"/>
        <v>13.92317736521289</v>
      </c>
      <c r="E421" s="26">
        <f>D421*(1-VLOOKUP(A421,USD!A:K,9,0))</f>
        <v>13.980766117166377</v>
      </c>
      <c r="F421">
        <v>13.898</v>
      </c>
      <c r="G421" s="71">
        <f t="shared" si="63"/>
        <v>-1.028338298487963E-2</v>
      </c>
      <c r="H421" s="71">
        <f>(+B421/(D421*(1-VLOOKUP(A421,USD!A:K,9,0)))-1)</f>
        <v>-1.4360165636407074E-2</v>
      </c>
      <c r="I421" s="71">
        <f t="shared" si="60"/>
        <v>-8.4904302777378815E-3</v>
      </c>
      <c r="J421">
        <v>11939.94</v>
      </c>
      <c r="K421">
        <v>11929.81</v>
      </c>
      <c r="L421" s="71">
        <f t="shared" si="59"/>
        <v>-8.4841297359961043E-4</v>
      </c>
      <c r="M421" s="70">
        <f t="shared" si="62"/>
        <v>3</v>
      </c>
    </row>
    <row r="422" spans="1:14">
      <c r="A422" s="68">
        <v>42999</v>
      </c>
      <c r="B422">
        <v>13.78</v>
      </c>
      <c r="C422" s="71">
        <f t="shared" si="64"/>
        <v>0</v>
      </c>
      <c r="D422" s="26">
        <f t="shared" si="66"/>
        <v>13.967409558073431</v>
      </c>
      <c r="E422" s="26">
        <f>D422*(1-VLOOKUP(A422,USD!A:K,9,0))</f>
        <v>13.910453613468988</v>
      </c>
      <c r="F422">
        <v>13.923999999999999</v>
      </c>
      <c r="G422" s="71">
        <f t="shared" si="63"/>
        <v>-1.3417631758718351E-2</v>
      </c>
      <c r="H422" s="71">
        <f>(+B422/(D422*(1-VLOOKUP(A422,USD!A:K,9,0)))-1)</f>
        <v>-9.378099168719789E-3</v>
      </c>
      <c r="I422" s="71">
        <f t="shared" si="60"/>
        <v>-1.0341855788566501E-2</v>
      </c>
      <c r="J422">
        <v>11929.81</v>
      </c>
      <c r="K422">
        <v>11989.39</v>
      </c>
      <c r="L422" s="71">
        <f t="shared" si="59"/>
        <v>4.994211978229357E-3</v>
      </c>
      <c r="M422" s="70">
        <f t="shared" si="62"/>
        <v>4</v>
      </c>
    </row>
    <row r="423" spans="1:14">
      <c r="A423" s="68">
        <v>43000</v>
      </c>
      <c r="B423">
        <v>13.8</v>
      </c>
      <c r="C423" s="71">
        <f t="shared" si="64"/>
        <v>1.4513788098695635E-3</v>
      </c>
      <c r="D423" s="26">
        <f t="shared" si="66"/>
        <v>13.939492544658236</v>
      </c>
      <c r="E423" s="26">
        <f>D423*(1-VLOOKUP(A423,USD!A:K,9,0))</f>
        <v>13.97052831995587</v>
      </c>
      <c r="F423">
        <v>13.946</v>
      </c>
      <c r="G423" s="71">
        <f t="shared" si="63"/>
        <v>-1.0007003067818987E-2</v>
      </c>
      <c r="H423" s="71">
        <f>(+B423/(D423*(1-VLOOKUP(A423,USD!A:K,9,0)))-1)</f>
        <v>-1.2206289987779617E-2</v>
      </c>
      <c r="I423" s="71">
        <f t="shared" si="60"/>
        <v>-1.046895167072992E-2</v>
      </c>
      <c r="J423">
        <v>11989.39</v>
      </c>
      <c r="K423">
        <v>12002.73</v>
      </c>
      <c r="L423" s="71">
        <f t="shared" si="59"/>
        <v>1.112650435093121E-3</v>
      </c>
      <c r="M423" s="70">
        <f t="shared" si="62"/>
        <v>5</v>
      </c>
      <c r="N423" s="50" t="s">
        <v>447</v>
      </c>
    </row>
    <row r="424" spans="1:14">
      <c r="A424" s="68">
        <v>43003</v>
      </c>
      <c r="B424">
        <v>13.68</v>
      </c>
      <c r="C424" s="71">
        <f t="shared" si="64"/>
        <v>-8.6956521739131043E-3</v>
      </c>
      <c r="D424" s="26">
        <f t="shared" si="66"/>
        <v>13.909922932532849</v>
      </c>
      <c r="E424" s="26">
        <f>D424*(1-VLOOKUP(A424,USD!A:K,9,0))</f>
        <v>13.864811312898315</v>
      </c>
      <c r="F424">
        <v>13.898999999999999</v>
      </c>
      <c r="G424" s="71">
        <f t="shared" si="63"/>
        <v>-1.6529418146171038E-2</v>
      </c>
      <c r="H424" s="71">
        <f>(+B424/(D424*(1-VLOOKUP(A424,USD!A:K,9,0)))-1)</f>
        <v>-1.332952239504237E-2</v>
      </c>
      <c r="I424" s="71">
        <f t="shared" si="60"/>
        <v>-1.575652924670834E-2</v>
      </c>
      <c r="J424">
        <v>12002.73</v>
      </c>
      <c r="K424">
        <v>11971.68</v>
      </c>
      <c r="L424" s="71">
        <f t="shared" si="59"/>
        <v>-2.5869114776387869E-3</v>
      </c>
      <c r="M424" s="70">
        <f t="shared" si="62"/>
        <v>1</v>
      </c>
    </row>
    <row r="425" spans="1:14">
      <c r="A425" s="68">
        <v>43004</v>
      </c>
      <c r="B425">
        <v>13.72</v>
      </c>
      <c r="C425" s="71">
        <f t="shared" si="64"/>
        <v>2.9239766081872176E-3</v>
      </c>
      <c r="D425" s="26">
        <f t="shared" si="66"/>
        <v>13.904723680385709</v>
      </c>
      <c r="E425" s="26">
        <f>D425*(1-VLOOKUP(A425,USD!A:K,9,0))</f>
        <v>13.871521250713755</v>
      </c>
      <c r="F425">
        <v>13.885999999999999</v>
      </c>
      <c r="G425" s="71">
        <f t="shared" si="63"/>
        <v>-1.3284958740049202E-2</v>
      </c>
      <c r="H425" s="71">
        <f>(+B425/(D425*(1-VLOOKUP(A425,USD!A:K,9,0)))-1)</f>
        <v>-1.0923189171191838E-2</v>
      </c>
      <c r="I425" s="71">
        <f t="shared" si="60"/>
        <v>-1.1954486533198749E-2</v>
      </c>
      <c r="J425">
        <v>11971.68</v>
      </c>
      <c r="K425">
        <v>11976.61</v>
      </c>
      <c r="L425" s="71">
        <f t="shared" si="59"/>
        <v>4.1180519359018675E-4</v>
      </c>
      <c r="M425" s="70">
        <f t="shared" si="62"/>
        <v>2</v>
      </c>
    </row>
    <row r="426" spans="1:14">
      <c r="A426" s="68">
        <v>43005</v>
      </c>
      <c r="B426">
        <v>13.66</v>
      </c>
      <c r="C426" s="71">
        <f t="shared" si="64"/>
        <v>-4.3731778425656342E-3</v>
      </c>
      <c r="D426" s="26">
        <f t="shared" si="66"/>
        <v>13.831333036643922</v>
      </c>
      <c r="E426" s="26">
        <f>D426*(1-VLOOKUP(A426,USD!A:K,9,0))</f>
        <v>13.795745778910129</v>
      </c>
      <c r="F426">
        <v>13.8</v>
      </c>
      <c r="G426" s="71">
        <f t="shared" si="63"/>
        <v>-1.2387311923586997E-2</v>
      </c>
      <c r="H426" s="71">
        <f>(+B426/(D426*(1-VLOOKUP(A426,USD!A:K,9,0)))-1)</f>
        <v>-9.8396839928470703E-3</v>
      </c>
      <c r="I426" s="71">
        <f t="shared" si="60"/>
        <v>-1.0144927536231974E-2</v>
      </c>
      <c r="J426">
        <v>11976.61</v>
      </c>
      <c r="K426">
        <v>11929.46</v>
      </c>
      <c r="L426" s="71">
        <f t="shared" ref="L426:L489" si="67">+K426/J426-1</f>
        <v>-3.9368402244042144E-3</v>
      </c>
      <c r="M426" s="70">
        <f t="shared" si="62"/>
        <v>3</v>
      </c>
    </row>
    <row r="427" spans="1:14" ht="28">
      <c r="A427" s="68">
        <v>43006</v>
      </c>
      <c r="B427">
        <v>13.58</v>
      </c>
      <c r="C427" s="71">
        <f t="shared" si="64"/>
        <v>-5.8565153733528552E-3</v>
      </c>
      <c r="D427" s="26">
        <f t="shared" si="66"/>
        <v>13.808745408425866</v>
      </c>
      <c r="E427" s="26">
        <f>D427*(1-VLOOKUP(A427,USD!A:K,9,0))</f>
        <v>13.726115064030134</v>
      </c>
      <c r="F427">
        <v>13.789</v>
      </c>
      <c r="G427" s="71">
        <f t="shared" si="63"/>
        <v>-1.6565256412526042E-2</v>
      </c>
      <c r="H427" s="71">
        <f>(+B427/(D427*(1-VLOOKUP(A427,USD!A:K,9,0)))-1)</f>
        <v>-1.0645041466469607E-2</v>
      </c>
      <c r="I427" s="71">
        <f t="shared" si="60"/>
        <v>-1.5157009210239991E-2</v>
      </c>
      <c r="J427">
        <v>11929.46</v>
      </c>
      <c r="K427">
        <v>11937.02</v>
      </c>
      <c r="L427" s="71">
        <f t="shared" si="67"/>
        <v>6.3372524825111576E-4</v>
      </c>
      <c r="M427" s="70">
        <f t="shared" si="62"/>
        <v>4</v>
      </c>
      <c r="N427" s="50" t="s">
        <v>455</v>
      </c>
    </row>
    <row r="428" spans="1:14">
      <c r="A428" s="68">
        <v>43007</v>
      </c>
      <c r="B428">
        <v>13.66</v>
      </c>
      <c r="C428" s="71">
        <f t="shared" si="64"/>
        <v>5.8910162002945299E-3</v>
      </c>
      <c r="D428" s="26">
        <f t="shared" si="66"/>
        <v>13.818548632740836</v>
      </c>
      <c r="E428" s="26">
        <f>D428*(1-VLOOKUP(A428,USD!A:K,9,0))</f>
        <v>13.815711093123406</v>
      </c>
      <c r="F428">
        <v>13.802</v>
      </c>
      <c r="G428" s="71">
        <f t="shared" si="63"/>
        <v>-1.1473609635470727E-2</v>
      </c>
      <c r="H428" s="71">
        <f>(+B428/(D428*(1-VLOOKUP(A428,USD!A:K,9,0)))-1)</f>
        <v>-1.1270581157484472E-2</v>
      </c>
      <c r="I428" s="71">
        <f t="shared" si="60"/>
        <v>-1.0288364005216599E-2</v>
      </c>
      <c r="J428">
        <v>11937.02</v>
      </c>
      <c r="K428">
        <v>11962.6</v>
      </c>
      <c r="L428" s="71">
        <f t="shared" si="67"/>
        <v>2.1429133904442565E-3</v>
      </c>
      <c r="M428" s="70">
        <f t="shared" si="62"/>
        <v>5</v>
      </c>
      <c r="N428" s="50" t="s">
        <v>542</v>
      </c>
    </row>
    <row r="429" spans="1:14">
      <c r="A429" s="68">
        <v>43010</v>
      </c>
      <c r="B429">
        <v>13.66</v>
      </c>
      <c r="C429" s="71">
        <f t="shared" si="64"/>
        <v>0</v>
      </c>
      <c r="D429" s="26">
        <f t="shared" si="66"/>
        <v>13.802</v>
      </c>
      <c r="E429" s="26">
        <f>D429*(1-VLOOKUP(A429,USD!A:K,9,0))</f>
        <v>13.811145817317394</v>
      </c>
      <c r="F429">
        <v>13.81</v>
      </c>
      <c r="G429" s="71">
        <f t="shared" si="63"/>
        <v>-1.0288364005216599E-2</v>
      </c>
      <c r="H429" s="71">
        <f>(+B429/(D429*(1-VLOOKUP(A429,USD!A:K,9,0)))-1)</f>
        <v>-1.0943756536686222E-2</v>
      </c>
      <c r="I429" s="71">
        <f t="shared" si="60"/>
        <v>-1.086169442433027E-2</v>
      </c>
      <c r="J429">
        <v>11962.6</v>
      </c>
      <c r="K429">
        <v>11962.6</v>
      </c>
      <c r="L429" s="71">
        <f t="shared" si="67"/>
        <v>0</v>
      </c>
      <c r="M429" s="70">
        <f t="shared" si="62"/>
        <v>1</v>
      </c>
    </row>
    <row r="430" spans="1:14">
      <c r="A430" s="68">
        <v>43011</v>
      </c>
      <c r="B430">
        <v>14</v>
      </c>
      <c r="C430" s="71">
        <f t="shared" si="64"/>
        <v>2.4890190336749551E-2</v>
      </c>
      <c r="D430" s="26">
        <f t="shared" si="66"/>
        <v>13.81</v>
      </c>
      <c r="E430" s="26">
        <f>D430*(1-VLOOKUP(A430,USD!A:K,9,0))</f>
        <v>13.784786982007574</v>
      </c>
      <c r="F430">
        <v>13.801</v>
      </c>
      <c r="G430" s="71">
        <f t="shared" si="63"/>
        <v>1.3758146270818283E-2</v>
      </c>
      <c r="H430" s="71">
        <f>(+B430/(D430*(1-VLOOKUP(A430,USD!A:K,9,0)))-1)</f>
        <v>1.5612357178484526E-2</v>
      </c>
      <c r="I430" s="71">
        <f t="shared" si="60"/>
        <v>1.4419244982247559E-2</v>
      </c>
      <c r="J430">
        <v>11962.6</v>
      </c>
      <c r="K430">
        <v>11962.6</v>
      </c>
      <c r="L430" s="71">
        <f t="shared" si="67"/>
        <v>0</v>
      </c>
      <c r="M430" s="70">
        <f t="shared" si="62"/>
        <v>2</v>
      </c>
    </row>
    <row r="431" spans="1:14">
      <c r="A431" s="68">
        <v>43012</v>
      </c>
      <c r="B431">
        <v>14.06</v>
      </c>
      <c r="C431" s="71">
        <f t="shared" si="64"/>
        <v>4.2857142857142261E-3</v>
      </c>
      <c r="D431" s="26">
        <f t="shared" si="66"/>
        <v>13.801</v>
      </c>
      <c r="E431" s="26">
        <f>D431*(1-VLOOKUP(A431,USD!A:K,9,0))</f>
        <v>13.87864983825629</v>
      </c>
      <c r="F431">
        <v>13.795999999999999</v>
      </c>
      <c r="G431" s="71">
        <f t="shared" si="63"/>
        <v>1.8766756032171594E-2</v>
      </c>
      <c r="H431" s="71">
        <f>(+B431/(D431*(1-VLOOKUP(A431,USD!A:K,9,0)))-1)</f>
        <v>1.3066844675612588E-2</v>
      </c>
      <c r="I431" s="71">
        <f t="shared" si="60"/>
        <v>1.9135981443896943E-2</v>
      </c>
      <c r="J431">
        <v>11962.6</v>
      </c>
      <c r="K431">
        <v>11962.6</v>
      </c>
      <c r="L431" s="71">
        <f t="shared" si="67"/>
        <v>0</v>
      </c>
      <c r="M431" s="70">
        <f t="shared" si="62"/>
        <v>3</v>
      </c>
    </row>
    <row r="432" spans="1:14">
      <c r="A432" s="68">
        <v>43013</v>
      </c>
      <c r="B432">
        <v>14.06</v>
      </c>
      <c r="C432" s="71">
        <f t="shared" si="64"/>
        <v>0</v>
      </c>
      <c r="D432" s="26">
        <f t="shared" si="66"/>
        <v>13.795999999999999</v>
      </c>
      <c r="E432" s="26">
        <f>D432*(1-VLOOKUP(A432,USD!A:K,9,0))</f>
        <v>13.778461737695348</v>
      </c>
      <c r="F432">
        <v>13.8</v>
      </c>
      <c r="G432" s="71">
        <f t="shared" si="63"/>
        <v>1.9135981443896943E-2</v>
      </c>
      <c r="H432" s="71">
        <f>(+B432/(D432*(1-VLOOKUP(A432,USD!A:K,9,0)))-1)</f>
        <v>2.0433214364881991E-2</v>
      </c>
      <c r="I432" s="71">
        <f t="shared" si="60"/>
        <v>1.8840579710144967E-2</v>
      </c>
      <c r="J432">
        <v>11962.6</v>
      </c>
      <c r="K432">
        <v>11962.6</v>
      </c>
      <c r="L432" s="71">
        <f t="shared" si="67"/>
        <v>0</v>
      </c>
      <c r="M432" s="70">
        <f t="shared" si="62"/>
        <v>4</v>
      </c>
      <c r="N432" s="50" t="s">
        <v>465</v>
      </c>
    </row>
    <row r="433" spans="1:14">
      <c r="A433" s="68">
        <v>43014</v>
      </c>
      <c r="B433">
        <v>14.04</v>
      </c>
      <c r="C433" s="71">
        <f t="shared" si="64"/>
        <v>-1.4224751066856944E-3</v>
      </c>
      <c r="D433" s="26">
        <f t="shared" si="66"/>
        <v>13.8</v>
      </c>
      <c r="E433" s="26">
        <f>D433*(1-VLOOKUP(A433,USD!A:K,9,0))</f>
        <v>13.789650546542619</v>
      </c>
      <c r="F433">
        <v>13.79</v>
      </c>
      <c r="G433" s="71">
        <f t="shared" si="63"/>
        <v>1.7391304347825987E-2</v>
      </c>
      <c r="H433" s="71">
        <f>(+B433/(D433*(1-VLOOKUP(A433,USD!A:K,9,0)))-1)</f>
        <v>1.8154880184411137E-2</v>
      </c>
      <c r="I433" s="71">
        <f t="shared" si="60"/>
        <v>1.8129079042784602E-2</v>
      </c>
      <c r="J433">
        <v>11962.6</v>
      </c>
      <c r="K433">
        <v>11962.6</v>
      </c>
      <c r="L433" s="71">
        <f t="shared" si="67"/>
        <v>0</v>
      </c>
      <c r="M433" s="70">
        <f t="shared" si="62"/>
        <v>5</v>
      </c>
    </row>
    <row r="434" spans="1:14">
      <c r="A434" s="68">
        <v>43017</v>
      </c>
      <c r="B434">
        <v>13.9</v>
      </c>
      <c r="C434" s="71">
        <f t="shared" si="64"/>
        <v>-9.9715099715098621E-3</v>
      </c>
      <c r="D434" s="26">
        <f t="shared" si="66"/>
        <v>13.959570912677846</v>
      </c>
      <c r="E434" s="26">
        <f>D434*(1-VLOOKUP(A434,USD!A:K,9,0))</f>
        <v>14.022640697777193</v>
      </c>
      <c r="F434">
        <v>13.929</v>
      </c>
      <c r="G434" s="71">
        <f t="shared" si="63"/>
        <v>-4.2673885215013252E-3</v>
      </c>
      <c r="H434" s="71">
        <f>(+B434/(D434*(1-VLOOKUP(A434,USD!A:K,9,0)))-1)</f>
        <v>-8.7459060258624488E-3</v>
      </c>
      <c r="I434" s="71">
        <f t="shared" si="60"/>
        <v>-2.0819872209060231E-3</v>
      </c>
      <c r="J434">
        <v>11962.6</v>
      </c>
      <c r="K434">
        <v>12109.7</v>
      </c>
      <c r="L434" s="71">
        <f t="shared" si="67"/>
        <v>1.2296657917175269E-2</v>
      </c>
      <c r="M434" s="70">
        <f t="shared" si="62"/>
        <v>1</v>
      </c>
    </row>
    <row r="435" spans="1:14">
      <c r="A435" s="68">
        <v>43018</v>
      </c>
      <c r="B435">
        <v>14</v>
      </c>
      <c r="C435" s="71">
        <f t="shared" si="64"/>
        <v>7.194244604316502E-3</v>
      </c>
      <c r="D435" s="26">
        <f t="shared" si="66"/>
        <v>13.96901667341057</v>
      </c>
      <c r="E435" s="26">
        <f>D435*(1-VLOOKUP(A435,USD!A:K,9,0))</f>
        <v>14.058795823739679</v>
      </c>
      <c r="F435">
        <v>14.013999999999999</v>
      </c>
      <c r="G435" s="71">
        <f t="shared" si="63"/>
        <v>2.2180034081000777E-3</v>
      </c>
      <c r="H435" s="71">
        <f>(+B435/(D435*(1-VLOOKUP(A435,USD!A:K,9,0)))-1)</f>
        <v>-4.1821379637931866E-3</v>
      </c>
      <c r="I435" s="71">
        <f t="shared" si="60"/>
        <v>-9.9900099900096517E-4</v>
      </c>
      <c r="J435">
        <v>12109.7</v>
      </c>
      <c r="K435">
        <v>12144.49</v>
      </c>
      <c r="L435" s="71">
        <f t="shared" si="67"/>
        <v>2.8729035401371394E-3</v>
      </c>
      <c r="M435" s="70">
        <f t="shared" si="62"/>
        <v>2</v>
      </c>
    </row>
    <row r="436" spans="1:14">
      <c r="A436" s="68">
        <v>43019</v>
      </c>
      <c r="B436">
        <v>14.06</v>
      </c>
      <c r="C436" s="71">
        <f t="shared" si="64"/>
        <v>4.2857142857142261E-3</v>
      </c>
      <c r="D436" s="26">
        <f t="shared" si="66"/>
        <v>14.093194829918753</v>
      </c>
      <c r="E436" s="26">
        <f>D436*(1-VLOOKUP(A436,USD!A:K,9,0))</f>
        <v>14.111498232329343</v>
      </c>
      <c r="F436">
        <v>14.182</v>
      </c>
      <c r="G436" s="71">
        <f t="shared" si="63"/>
        <v>-2.3553800482685183E-3</v>
      </c>
      <c r="H436" s="71">
        <f>(+B436/(D436*(1-VLOOKUP(A436,USD!A:K,9,0)))-1)</f>
        <v>-3.6493809148741008E-3</v>
      </c>
      <c r="I436" s="71">
        <f t="shared" si="60"/>
        <v>-8.6024538146947105E-3</v>
      </c>
      <c r="J436">
        <v>12144.49</v>
      </c>
      <c r="K436">
        <v>12213.12</v>
      </c>
      <c r="L436" s="71">
        <f t="shared" si="67"/>
        <v>5.6511224431821105E-3</v>
      </c>
      <c r="M436" s="70">
        <f t="shared" si="62"/>
        <v>3</v>
      </c>
      <c r="N436" s="50" t="s">
        <v>485</v>
      </c>
    </row>
    <row r="437" spans="1:14">
      <c r="A437" s="68">
        <v>43020</v>
      </c>
      <c r="B437">
        <v>14.12</v>
      </c>
      <c r="C437" s="71">
        <f t="shared" si="64"/>
        <v>4.2674253200567502E-3</v>
      </c>
      <c r="D437" s="26">
        <f t="shared" si="66"/>
        <v>14.243892505764293</v>
      </c>
      <c r="E437" s="26">
        <f>D437*(1-VLOOKUP(A437,USD!A:K,9,0))</f>
        <v>14.239982848892696</v>
      </c>
      <c r="F437">
        <v>14.24</v>
      </c>
      <c r="G437" s="71">
        <f t="shared" si="63"/>
        <v>-8.6979388333741081E-3</v>
      </c>
      <c r="H437" s="71">
        <f>(+B437/(D437*(1-VLOOKUP(A437,USD!A:K,9,0)))-1)</f>
        <v>-8.425772008709087E-3</v>
      </c>
      <c r="I437" s="71">
        <f t="shared" si="60"/>
        <v>-8.4269662921349076E-3</v>
      </c>
      <c r="J437">
        <v>12213.12</v>
      </c>
      <c r="K437">
        <v>12266.42</v>
      </c>
      <c r="L437" s="71">
        <f t="shared" si="67"/>
        <v>4.364159199287343E-3</v>
      </c>
      <c r="M437" s="70">
        <f t="shared" si="62"/>
        <v>4</v>
      </c>
      <c r="N437" s="50" t="s">
        <v>486</v>
      </c>
    </row>
    <row r="438" spans="1:14">
      <c r="A438" s="68">
        <v>43021</v>
      </c>
      <c r="B438">
        <v>14.14</v>
      </c>
      <c r="C438" s="71">
        <f t="shared" si="64"/>
        <v>1.4164305949009304E-3</v>
      </c>
      <c r="D438" s="26">
        <f t="shared" si="66"/>
        <v>14.2530136095128</v>
      </c>
      <c r="E438" s="26">
        <f>D438*(1-VLOOKUP(A438,USD!A:K,9,0))</f>
        <v>14.267323680306403</v>
      </c>
      <c r="F438">
        <v>14.257</v>
      </c>
      <c r="G438" s="71">
        <f t="shared" si="63"/>
        <v>-7.9291027574247552E-3</v>
      </c>
      <c r="H438" s="71">
        <f>(+B438/(D438*(1-VLOOKUP(A438,USD!A:K,9,0)))-1)</f>
        <v>-8.9241460528544092E-3</v>
      </c>
      <c r="I438" s="71">
        <f t="shared" si="60"/>
        <v>-8.2064950550606586E-3</v>
      </c>
      <c r="J438">
        <v>12266.42</v>
      </c>
      <c r="K438">
        <v>12277.63</v>
      </c>
      <c r="L438" s="71">
        <f t="shared" si="67"/>
        <v>9.1387707252810202E-4</v>
      </c>
      <c r="M438" s="70">
        <f t="shared" si="62"/>
        <v>5</v>
      </c>
    </row>
    <row r="439" spans="1:14">
      <c r="A439" s="68">
        <v>43024</v>
      </c>
      <c r="B439">
        <v>14.2</v>
      </c>
      <c r="C439" s="71">
        <f t="shared" si="64"/>
        <v>4.2432814710040567E-3</v>
      </c>
      <c r="D439" s="26">
        <f t="shared" si="66"/>
        <v>14.322237204574497</v>
      </c>
      <c r="E439" s="26">
        <f>D439*(1-VLOOKUP(A439,USD!A:K,9,0))</f>
        <v>14.315535835194751</v>
      </c>
      <c r="F439">
        <v>14.327999999999999</v>
      </c>
      <c r="G439" s="71">
        <f t="shared" si="63"/>
        <v>-8.5347842539191809E-3</v>
      </c>
      <c r="H439" s="71">
        <f>(+B439/(D439*(1-VLOOKUP(A439,USD!A:K,9,0)))-1)</f>
        <v>-8.0706608907161748E-3</v>
      </c>
      <c r="I439" s="71">
        <f t="shared" si="60"/>
        <v>-8.9335566722501536E-3</v>
      </c>
      <c r="J439">
        <v>12277.63</v>
      </c>
      <c r="K439">
        <v>12333.81</v>
      </c>
      <c r="L439" s="71">
        <f t="shared" si="67"/>
        <v>4.5758016815948821E-3</v>
      </c>
      <c r="M439" s="70">
        <f t="shared" si="62"/>
        <v>1</v>
      </c>
    </row>
    <row r="440" spans="1:14">
      <c r="A440" s="68">
        <v>43025</v>
      </c>
      <c r="B440">
        <v>14.14</v>
      </c>
      <c r="C440" s="71">
        <f t="shared" si="64"/>
        <v>-4.2253521126759397E-3</v>
      </c>
      <c r="D440" s="26">
        <f t="shared" ref="D440:D471" si="68">+F439*(1+L440)</f>
        <v>14.330253668574432</v>
      </c>
      <c r="E440" s="26">
        <f>D440*(1-VLOOKUP(A440,USD!A:K,9,0))</f>
        <v>14.263179168812558</v>
      </c>
      <c r="F440">
        <v>14.317</v>
      </c>
      <c r="G440" s="71">
        <f t="shared" si="63"/>
        <v>-1.3276364325053747E-2</v>
      </c>
      <c r="H440" s="71">
        <f>(+B440/(D440*(1-VLOOKUP(A440,USD!A:K,9,0)))-1)</f>
        <v>-8.6361650060385875E-3</v>
      </c>
      <c r="I440" s="71">
        <f t="shared" si="60"/>
        <v>-1.2362925193825536E-2</v>
      </c>
      <c r="J440">
        <v>12333.81</v>
      </c>
      <c r="K440">
        <v>12335.75</v>
      </c>
      <c r="L440" s="71">
        <f t="shared" si="67"/>
        <v>1.5729121820440284E-4</v>
      </c>
      <c r="M440" s="70">
        <f t="shared" si="62"/>
        <v>2</v>
      </c>
    </row>
    <row r="441" spans="1:14">
      <c r="A441" s="68">
        <v>43026</v>
      </c>
      <c r="B441">
        <v>14.26</v>
      </c>
      <c r="C441" s="71">
        <f t="shared" si="64"/>
        <v>8.4865629420083355E-3</v>
      </c>
      <c r="D441" s="26">
        <f t="shared" si="68"/>
        <v>14.46307442757838</v>
      </c>
      <c r="E441" s="26">
        <f>D441*(1-VLOOKUP(A441,USD!A:K,9,0))</f>
        <v>14.446921633707616</v>
      </c>
      <c r="F441">
        <v>14.45</v>
      </c>
      <c r="G441" s="71">
        <f t="shared" si="63"/>
        <v>-1.404088934169867E-2</v>
      </c>
      <c r="H441" s="71">
        <f>(+B441/(D441*(1-VLOOKUP(A441,USD!A:K,9,0)))-1)</f>
        <v>-1.2938509562583245E-2</v>
      </c>
      <c r="I441" s="71">
        <f t="shared" ref="I441:I526" si="69">+B441/F441-1</f>
        <v>-1.314878892733562E-2</v>
      </c>
      <c r="J441">
        <v>12335.75</v>
      </c>
      <c r="K441">
        <v>12461.61</v>
      </c>
      <c r="L441" s="71">
        <f t="shared" si="67"/>
        <v>1.0202865654702853E-2</v>
      </c>
      <c r="M441" s="70">
        <f t="shared" si="62"/>
        <v>3</v>
      </c>
    </row>
    <row r="442" spans="1:14" ht="28">
      <c r="A442" s="68">
        <v>43027</v>
      </c>
      <c r="B442">
        <v>14.12</v>
      </c>
      <c r="C442" s="71">
        <f t="shared" si="64"/>
        <v>-9.817671809256745E-3</v>
      </c>
      <c r="D442" s="26">
        <f t="shared" si="68"/>
        <v>14.462801556139214</v>
      </c>
      <c r="E442" s="26">
        <f>D442*(1-VLOOKUP(A442,USD!A:K,9,0))</f>
        <v>14.425160603360979</v>
      </c>
      <c r="F442">
        <v>14.414</v>
      </c>
      <c r="G442" s="71">
        <f t="shared" si="63"/>
        <v>-2.3702292727213803E-2</v>
      </c>
      <c r="H442" s="71">
        <f>(+B442/(D442*(1-VLOOKUP(A442,USD!A:K,9,0)))-1)</f>
        <v>-2.1154745638664041E-2</v>
      </c>
      <c r="I442" s="71">
        <f t="shared" si="69"/>
        <v>-2.039683640904677E-2</v>
      </c>
      <c r="J442">
        <v>12461.61</v>
      </c>
      <c r="K442">
        <v>12472.65</v>
      </c>
      <c r="L442" s="71">
        <f t="shared" si="67"/>
        <v>8.8592084008398686E-4</v>
      </c>
      <c r="M442" s="70">
        <f t="shared" si="62"/>
        <v>4</v>
      </c>
      <c r="N442" s="50" t="s">
        <v>507</v>
      </c>
    </row>
    <row r="443" spans="1:14">
      <c r="A443" s="68">
        <v>43028</v>
      </c>
      <c r="B443">
        <v>14.16</v>
      </c>
      <c r="C443" s="71">
        <f t="shared" si="64"/>
        <v>2.8328611898018607E-3</v>
      </c>
      <c r="D443" s="26">
        <f t="shared" si="68"/>
        <v>14.32754593129768</v>
      </c>
      <c r="E443" s="26">
        <f>D443*(1-VLOOKUP(A443,USD!A:K,9,0))</f>
        <v>14.340595757517029</v>
      </c>
      <c r="F443">
        <v>14.332000000000001</v>
      </c>
      <c r="G443" s="71">
        <f t="shared" si="63"/>
        <v>-1.1693972722271018E-2</v>
      </c>
      <c r="H443" s="71">
        <f>(+B443/(D443*(1-VLOOKUP(A443,USD!A:K,9,0)))-1)</f>
        <v>-1.2593323218274555E-2</v>
      </c>
      <c r="I443" s="71">
        <f t="shared" si="69"/>
        <v>-1.2001116382919341E-2</v>
      </c>
      <c r="J443">
        <v>12472.65</v>
      </c>
      <c r="K443">
        <v>12397.84</v>
      </c>
      <c r="L443" s="71">
        <f t="shared" si="67"/>
        <v>-5.9979234565228357E-3</v>
      </c>
      <c r="M443" s="70">
        <f t="shared" si="62"/>
        <v>5</v>
      </c>
    </row>
    <row r="444" spans="1:14">
      <c r="A444" s="68">
        <v>43031</v>
      </c>
      <c r="B444">
        <v>14.08</v>
      </c>
      <c r="C444" s="71">
        <f t="shared" si="64"/>
        <v>-5.6497175141243527E-3</v>
      </c>
      <c r="D444" s="26">
        <f t="shared" si="68"/>
        <v>14.303539087453943</v>
      </c>
      <c r="E444" s="26">
        <f>D444*(1-VLOOKUP(A444,USD!A:K,9,0))</f>
        <v>14.287188576108935</v>
      </c>
      <c r="F444">
        <v>14.279</v>
      </c>
      <c r="G444" s="71">
        <f t="shared" si="63"/>
        <v>-1.5628236206940982E-2</v>
      </c>
      <c r="H444" s="71">
        <f>(+B444/(D444*(1-VLOOKUP(A444,USD!A:K,9,0)))-1)</f>
        <v>-1.4501703747047623E-2</v>
      </c>
      <c r="I444" s="71">
        <f t="shared" si="69"/>
        <v>-1.3936550178583973E-2</v>
      </c>
      <c r="J444">
        <v>12397.84</v>
      </c>
      <c r="K444">
        <v>12373.22</v>
      </c>
      <c r="L444" s="71">
        <f t="shared" si="67"/>
        <v>-1.9858297897054067E-3</v>
      </c>
      <c r="M444" s="70">
        <f t="shared" si="62"/>
        <v>1</v>
      </c>
      <c r="N444" s="50" t="s">
        <v>516</v>
      </c>
    </row>
    <row r="445" spans="1:14">
      <c r="A445" s="68">
        <v>43032</v>
      </c>
      <c r="B445">
        <v>14.14</v>
      </c>
      <c r="C445" s="71">
        <f t="shared" si="64"/>
        <v>4.2613636363637575E-3</v>
      </c>
      <c r="D445" s="26">
        <f t="shared" si="68"/>
        <v>14.389797899819124</v>
      </c>
      <c r="E445" s="26">
        <f>D445*(1-VLOOKUP(A445,USD!A:K,9,0))</f>
        <v>14.385631604542455</v>
      </c>
      <c r="F445">
        <v>14.375999999999999</v>
      </c>
      <c r="G445" s="71">
        <f t="shared" si="63"/>
        <v>-1.735937513217356E-2</v>
      </c>
      <c r="H445" s="71">
        <f>(+B445/(D445*(1-VLOOKUP(A445,USD!A:K,9,0)))-1)</f>
        <v>-1.7074787628017174E-2</v>
      </c>
      <c r="I445" s="71">
        <f t="shared" si="69"/>
        <v>-1.6416249304396113E-2</v>
      </c>
      <c r="J445">
        <v>12373.22</v>
      </c>
      <c r="K445">
        <v>12469.23</v>
      </c>
      <c r="L445" s="71">
        <f t="shared" si="67"/>
        <v>7.7594999523162844E-3</v>
      </c>
      <c r="M445" s="70">
        <f t="shared" si="62"/>
        <v>2</v>
      </c>
    </row>
    <row r="446" spans="1:14">
      <c r="A446" s="68">
        <v>43033</v>
      </c>
      <c r="B446">
        <v>14.26</v>
      </c>
      <c r="C446" s="71">
        <f t="shared" si="64"/>
        <v>8.4865629420083355E-3</v>
      </c>
      <c r="D446" s="26">
        <f t="shared" si="68"/>
        <v>14.436920188335607</v>
      </c>
      <c r="E446" s="26">
        <f>D446*(1-VLOOKUP(A446,USD!A:K,9,0))</f>
        <v>14.422810950511192</v>
      </c>
      <c r="F446">
        <v>14.428000000000001</v>
      </c>
      <c r="G446" s="71">
        <f t="shared" si="63"/>
        <v>-1.2254704329428323E-2</v>
      </c>
      <c r="H446" s="71">
        <f>(+B446/(D446*(1-VLOOKUP(A446,USD!A:K,9,0)))-1)</f>
        <v>-1.1288434069464226E-2</v>
      </c>
      <c r="I446" s="71">
        <f t="shared" si="69"/>
        <v>-1.1644025505960665E-2</v>
      </c>
      <c r="J446">
        <v>12469.23</v>
      </c>
      <c r="K446">
        <v>12522.07</v>
      </c>
      <c r="L446" s="71">
        <f t="shared" si="67"/>
        <v>4.2376313533394327E-3</v>
      </c>
      <c r="M446" s="70">
        <f t="shared" si="62"/>
        <v>3</v>
      </c>
    </row>
    <row r="447" spans="1:14">
      <c r="A447" s="68">
        <v>43034</v>
      </c>
      <c r="B447">
        <v>14.34</v>
      </c>
      <c r="C447" s="71">
        <f t="shared" si="64"/>
        <v>5.6100981767182034E-3</v>
      </c>
      <c r="D447" s="26">
        <f t="shared" si="68"/>
        <v>14.504276015067799</v>
      </c>
      <c r="E447" s="26">
        <f>D447*(1-VLOOKUP(A447,USD!A:K,9,0))</f>
        <v>14.519107162306897</v>
      </c>
      <c r="F447">
        <v>14.505000000000001</v>
      </c>
      <c r="G447" s="71">
        <f t="shared" si="63"/>
        <v>-1.1326040327496512E-2</v>
      </c>
      <c r="H447" s="71">
        <f>(+B447/(D447*(1-VLOOKUP(A447,USD!A:K,9,0)))-1)</f>
        <v>-1.2335962556421998E-2</v>
      </c>
      <c r="I447" s="71">
        <f t="shared" si="69"/>
        <v>-1.1375387797311287E-2</v>
      </c>
      <c r="J447">
        <v>12522.07</v>
      </c>
      <c r="K447">
        <v>12588.27</v>
      </c>
      <c r="L447" s="71">
        <f t="shared" si="67"/>
        <v>5.2866658627528373E-3</v>
      </c>
      <c r="M447" s="70">
        <f t="shared" si="62"/>
        <v>4</v>
      </c>
    </row>
    <row r="448" spans="1:14">
      <c r="A448" s="68">
        <v>43035</v>
      </c>
      <c r="B448">
        <v>14.54</v>
      </c>
      <c r="C448" s="71">
        <f t="shared" si="64"/>
        <v>1.3947001394700065E-2</v>
      </c>
      <c r="D448" s="26">
        <f t="shared" si="68"/>
        <v>14.754441932847008</v>
      </c>
      <c r="E448" s="26">
        <f>D448*(1-VLOOKUP(A448,USD!A:K,9,0))</f>
        <v>14.707453065395585</v>
      </c>
      <c r="F448">
        <v>14.715</v>
      </c>
      <c r="G448" s="71">
        <f t="shared" si="63"/>
        <v>-1.4534059222504947E-2</v>
      </c>
      <c r="H448" s="71">
        <f>(+B448/(D448*(1-VLOOKUP(A448,USD!A:K,9,0)))-1)</f>
        <v>-1.1385592369461794E-2</v>
      </c>
      <c r="I448" s="71">
        <f t="shared" si="69"/>
        <v>-1.1892626571525677E-2</v>
      </c>
      <c r="J448">
        <v>12588.27</v>
      </c>
      <c r="K448">
        <v>12804.75</v>
      </c>
      <c r="L448" s="71">
        <f t="shared" si="67"/>
        <v>1.7196961933609645E-2</v>
      </c>
      <c r="M448" s="70">
        <f t="shared" si="62"/>
        <v>5</v>
      </c>
    </row>
    <row r="449" spans="1:14">
      <c r="A449" s="68">
        <v>43038</v>
      </c>
      <c r="B449">
        <v>14.52</v>
      </c>
      <c r="C449" s="71">
        <f t="shared" si="64"/>
        <v>-1.3755158184318717E-3</v>
      </c>
      <c r="D449" s="26">
        <f t="shared" si="68"/>
        <v>14.738707643647862</v>
      </c>
      <c r="E449" s="26">
        <f>D449*(1-VLOOKUP(A449,USD!A:K,9,0))</f>
        <v>14.754134011811532</v>
      </c>
      <c r="F449">
        <v>14.727</v>
      </c>
      <c r="G449" s="71">
        <f t="shared" si="63"/>
        <v>-1.4838997348734395E-2</v>
      </c>
      <c r="H449" s="71">
        <f>(+B449/(D449*(1-VLOOKUP(A449,USD!A:K,9,0)))-1)</f>
        <v>-1.5869044677518485E-2</v>
      </c>
      <c r="I449" s="71">
        <f t="shared" si="69"/>
        <v>-1.4055815848441733E-2</v>
      </c>
      <c r="J449">
        <v>12804.75</v>
      </c>
      <c r="K449">
        <v>12825.38</v>
      </c>
      <c r="L449" s="71">
        <f t="shared" si="67"/>
        <v>1.6111208731133253E-3</v>
      </c>
      <c r="M449" s="70">
        <f t="shared" si="62"/>
        <v>1</v>
      </c>
    </row>
    <row r="450" spans="1:14">
      <c r="A450" s="68">
        <v>43039</v>
      </c>
      <c r="B450">
        <v>14.56</v>
      </c>
      <c r="C450" s="71">
        <f t="shared" si="64"/>
        <v>2.7548209366392573E-3</v>
      </c>
      <c r="D450" s="26">
        <f t="shared" si="68"/>
        <v>14.685076659716907</v>
      </c>
      <c r="E450" s="26">
        <f>D450*(1-VLOOKUP(A450,USD!A:K,9,0))</f>
        <v>14.72947779961868</v>
      </c>
      <c r="F450">
        <v>14.707000000000001</v>
      </c>
      <c r="G450" s="71">
        <f t="shared" si="63"/>
        <v>-8.5172629748681006E-3</v>
      </c>
      <c r="H450" s="71">
        <f>(+B450/(D450*(1-VLOOKUP(A450,USD!A:K,9,0)))-1)</f>
        <v>-1.1506029061197687E-2</v>
      </c>
      <c r="I450" s="71">
        <f t="shared" si="69"/>
        <v>-9.9952403617324936E-3</v>
      </c>
      <c r="J450">
        <v>12825.38</v>
      </c>
      <c r="K450">
        <v>12788.87</v>
      </c>
      <c r="L450" s="71">
        <f t="shared" si="67"/>
        <v>-2.8466992790855405E-3</v>
      </c>
      <c r="M450" s="70">
        <f t="shared" si="62"/>
        <v>2</v>
      </c>
      <c r="N450" s="50" t="s">
        <v>541</v>
      </c>
    </row>
    <row r="451" spans="1:14">
      <c r="A451" s="68">
        <v>43040</v>
      </c>
      <c r="B451">
        <v>14.6</v>
      </c>
      <c r="C451" s="71">
        <f t="shared" si="64"/>
        <v>2.7472527472527375E-3</v>
      </c>
      <c r="D451" s="26">
        <f t="shared" si="68"/>
        <v>14.698915610214193</v>
      </c>
      <c r="E451" s="26">
        <f>D451*(1-VLOOKUP(A451,USD!A:K,9,0))</f>
        <v>14.692406334059196</v>
      </c>
      <c r="F451">
        <v>14.72</v>
      </c>
      <c r="G451" s="71">
        <f t="shared" si="63"/>
        <v>-6.7294494939108551E-3</v>
      </c>
      <c r="H451" s="71">
        <f>(+B451/(D451*(1-VLOOKUP(A451,USD!A:K,9,0)))-1)</f>
        <v>-6.2893941236150663E-3</v>
      </c>
      <c r="I451" s="71">
        <f t="shared" si="69"/>
        <v>-8.15217391304357E-3</v>
      </c>
      <c r="J451">
        <v>12788.87</v>
      </c>
      <c r="K451">
        <v>12781.84</v>
      </c>
      <c r="L451" s="71">
        <f t="shared" si="67"/>
        <v>-5.4969672848348416E-4</v>
      </c>
      <c r="M451" s="70">
        <f t="shared" ref="M451:M485" si="70">WEEKDAY(A451,2)</f>
        <v>3</v>
      </c>
    </row>
    <row r="452" spans="1:14">
      <c r="A452" s="68">
        <v>43041</v>
      </c>
      <c r="B452">
        <v>14.62</v>
      </c>
      <c r="C452" s="71">
        <f t="shared" si="64"/>
        <v>1.36986301369868E-3</v>
      </c>
      <c r="D452" s="26">
        <f t="shared" si="68"/>
        <v>14.730053763777359</v>
      </c>
      <c r="E452" s="26">
        <f>D452*(1-VLOOKUP(A452,USD!A:K,9,0))</f>
        <v>14.793752103006714</v>
      </c>
      <c r="F452">
        <v>14.750999999999999</v>
      </c>
      <c r="G452" s="71">
        <f t="shared" ref="G452:G487" si="71">+B452/D452-1</f>
        <v>-7.4713755660548165E-3</v>
      </c>
      <c r="H452" s="71">
        <f>(+B452/(D452*(1-VLOOKUP(A452,USD!A:K,9,0)))-1)</f>
        <v>-1.1744965158054899E-2</v>
      </c>
      <c r="I452" s="71">
        <f t="shared" si="69"/>
        <v>-8.8807538471967762E-3</v>
      </c>
      <c r="J452">
        <v>12781.84</v>
      </c>
      <c r="K452">
        <v>12790.57</v>
      </c>
      <c r="L452" s="71">
        <f t="shared" si="67"/>
        <v>6.830002566140525E-4</v>
      </c>
      <c r="M452" s="70">
        <f t="shared" si="70"/>
        <v>4</v>
      </c>
    </row>
    <row r="453" spans="1:14" ht="56">
      <c r="A453" s="68">
        <v>43042</v>
      </c>
      <c r="B453">
        <v>14.56</v>
      </c>
      <c r="C453" s="71">
        <f t="shared" ref="C453:C487" si="72">B453/(B452-O453)-1</f>
        <v>-4.1039671682625567E-3</v>
      </c>
      <c r="D453" s="26">
        <f t="shared" si="68"/>
        <v>14.762878696570992</v>
      </c>
      <c r="E453" s="26">
        <f>D453*(1-VLOOKUP(A453,USD!A:K,9,0))</f>
        <v>14.721648316363897</v>
      </c>
      <c r="F453">
        <v>14.791</v>
      </c>
      <c r="G453" s="71">
        <f t="shared" si="71"/>
        <v>-1.3742488896702376E-2</v>
      </c>
      <c r="H453" s="71">
        <f>(+B453/(D453*(1-VLOOKUP(A453,USD!A:K,9,0)))-1)</f>
        <v>-1.0980313677525833E-2</v>
      </c>
      <c r="I453" s="71">
        <f t="shared" si="69"/>
        <v>-1.5617605300520587E-2</v>
      </c>
      <c r="J453">
        <v>12790.57</v>
      </c>
      <c r="K453">
        <v>12800.87</v>
      </c>
      <c r="L453" s="71">
        <f t="shared" si="67"/>
        <v>8.0528076543906479E-4</v>
      </c>
      <c r="M453" s="70">
        <f t="shared" si="70"/>
        <v>5</v>
      </c>
      <c r="N453" s="50" t="s">
        <v>533</v>
      </c>
    </row>
    <row r="454" spans="1:14">
      <c r="A454" s="68">
        <v>43045</v>
      </c>
      <c r="B454">
        <v>14.56</v>
      </c>
      <c r="C454" s="71">
        <f t="shared" si="72"/>
        <v>0</v>
      </c>
      <c r="D454" s="26">
        <f t="shared" si="68"/>
        <v>14.801214340119067</v>
      </c>
      <c r="E454" s="26">
        <f>D454*(1-VLOOKUP(A454,USD!A:K,9,0))</f>
        <v>14.761564223733245</v>
      </c>
      <c r="F454">
        <v>14.762</v>
      </c>
      <c r="G454" s="71">
        <f t="shared" si="71"/>
        <v>-1.6296929061100696E-2</v>
      </c>
      <c r="H454" s="71">
        <f>(+B454/(D454*(1-VLOOKUP(A454,USD!A:K,9,0)))-1)</f>
        <v>-1.365466563558182E-2</v>
      </c>
      <c r="I454" s="71">
        <f t="shared" si="69"/>
        <v>-1.3683782685273038E-2</v>
      </c>
      <c r="J454">
        <v>12800.87</v>
      </c>
      <c r="K454">
        <v>12809.71</v>
      </c>
      <c r="L454" s="71">
        <f t="shared" si="67"/>
        <v>6.9057806227212915E-4</v>
      </c>
      <c r="M454" s="70">
        <f t="shared" si="70"/>
        <v>1</v>
      </c>
    </row>
    <row r="455" spans="1:14">
      <c r="A455" s="68">
        <v>43046</v>
      </c>
      <c r="B455">
        <v>14.76</v>
      </c>
      <c r="C455" s="71">
        <f t="shared" si="72"/>
        <v>1.3736263736263687E-2</v>
      </c>
      <c r="D455" s="26">
        <f t="shared" si="68"/>
        <v>14.913172755667382</v>
      </c>
      <c r="E455" s="26">
        <f>D455*(1-VLOOKUP(A455,USD!A:K,9,0))</f>
        <v>14.939452808608157</v>
      </c>
      <c r="F455">
        <v>14.919</v>
      </c>
      <c r="G455" s="71">
        <f t="shared" si="71"/>
        <v>-1.0270970381481948E-2</v>
      </c>
      <c r="H455" s="71">
        <f>(+B455/(D455*(1-VLOOKUP(A455,USD!A:K,9,0)))-1)</f>
        <v>-1.201200679216019E-2</v>
      </c>
      <c r="I455" s="71">
        <f t="shared" si="69"/>
        <v>-1.0657550774180624E-2</v>
      </c>
      <c r="J455">
        <v>12809.71</v>
      </c>
      <c r="K455">
        <v>12940.89</v>
      </c>
      <c r="L455" s="71">
        <f t="shared" si="67"/>
        <v>1.024066899250653E-2</v>
      </c>
      <c r="M455" s="70">
        <f t="shared" si="70"/>
        <v>2</v>
      </c>
    </row>
    <row r="456" spans="1:14">
      <c r="A456" s="68">
        <v>43047</v>
      </c>
      <c r="B456">
        <v>14.7</v>
      </c>
      <c r="C456" s="71">
        <f t="shared" si="72"/>
        <v>-4.0650406504065817E-3</v>
      </c>
      <c r="D456" s="26">
        <f t="shared" si="68"/>
        <v>14.885082937108653</v>
      </c>
      <c r="E456" s="26">
        <f>D456*(1-VLOOKUP(A456,USD!A:K,9,0))</f>
        <v>14.842634356046256</v>
      </c>
      <c r="F456">
        <v>14.872</v>
      </c>
      <c r="G456" s="71">
        <f t="shared" si="71"/>
        <v>-1.2434121992511038E-2</v>
      </c>
      <c r="H456" s="71">
        <f>(+B456/(D456*(1-VLOOKUP(A456,USD!A:K,9,0)))-1)</f>
        <v>-9.609773617319739E-3</v>
      </c>
      <c r="I456" s="71">
        <f t="shared" si="69"/>
        <v>-1.1565357719203861E-2</v>
      </c>
      <c r="J456">
        <v>12940.89</v>
      </c>
      <c r="K456">
        <v>12911.47</v>
      </c>
      <c r="L456" s="71">
        <f t="shared" si="67"/>
        <v>-2.2734139614818405E-3</v>
      </c>
      <c r="M456" s="70">
        <f t="shared" si="70"/>
        <v>3</v>
      </c>
    </row>
    <row r="457" spans="1:14">
      <c r="A457" s="68">
        <v>43048</v>
      </c>
      <c r="B457">
        <v>14.82</v>
      </c>
      <c r="C457" s="71">
        <f t="shared" si="72"/>
        <v>8.1632653061225469E-3</v>
      </c>
      <c r="D457" s="26">
        <f t="shared" si="68"/>
        <v>14.966462731199469</v>
      </c>
      <c r="E457" s="26">
        <f>D457*(1-VLOOKUP(A457,USD!A:K,9,0))</f>
        <v>14.989581350844455</v>
      </c>
      <c r="F457">
        <v>14.946</v>
      </c>
      <c r="G457" s="71">
        <f t="shared" si="71"/>
        <v>-9.7860619326000098E-3</v>
      </c>
      <c r="H457" s="71">
        <f>(+B457/(D457*(1-VLOOKUP(A457,USD!A:K,9,0)))-1)</f>
        <v>-1.1313281330228797E-2</v>
      </c>
      <c r="I457" s="71">
        <f t="shared" si="69"/>
        <v>-8.4303492573263306E-3</v>
      </c>
      <c r="J457">
        <v>12911.47</v>
      </c>
      <c r="K457">
        <v>12993.48</v>
      </c>
      <c r="L457" s="71">
        <f t="shared" si="67"/>
        <v>6.3517167293887233E-3</v>
      </c>
      <c r="M457" s="70">
        <f t="shared" si="70"/>
        <v>4</v>
      </c>
      <c r="N457" s="50" t="s">
        <v>547</v>
      </c>
    </row>
    <row r="458" spans="1:14">
      <c r="A458" s="68">
        <v>43049</v>
      </c>
      <c r="B458">
        <v>14.98</v>
      </c>
      <c r="C458" s="71">
        <f t="shared" si="72"/>
        <v>1.0796221322537214E-2</v>
      </c>
      <c r="D458" s="26">
        <f t="shared" si="68"/>
        <v>15.092015173764072</v>
      </c>
      <c r="E458" s="26">
        <f>D458*(1-VLOOKUP(A458,USD!A:K,9,0))</f>
        <v>15.06755553367476</v>
      </c>
      <c r="F458">
        <v>15.105</v>
      </c>
      <c r="G458" s="71">
        <f t="shared" si="71"/>
        <v>-7.4221482336432887E-3</v>
      </c>
      <c r="H458" s="71">
        <f>(+B458/(D458*(1-VLOOKUP(A458,USD!A:K,9,0)))-1)</f>
        <v>-5.8108651717977411E-3</v>
      </c>
      <c r="I458" s="71">
        <f t="shared" si="69"/>
        <v>-8.2754054948692701E-3</v>
      </c>
      <c r="J458">
        <v>12993.48</v>
      </c>
      <c r="K458">
        <v>13120.42</v>
      </c>
      <c r="L458" s="71">
        <f t="shared" si="67"/>
        <v>9.7695151722247964E-3</v>
      </c>
      <c r="M458" s="70">
        <f t="shared" si="70"/>
        <v>5</v>
      </c>
    </row>
    <row r="459" spans="1:14">
      <c r="A459" s="68">
        <v>43052</v>
      </c>
      <c r="B459">
        <v>15</v>
      </c>
      <c r="C459" s="71">
        <f t="shared" si="72"/>
        <v>1.3351134846462109E-3</v>
      </c>
      <c r="D459" s="26">
        <f t="shared" si="68"/>
        <v>15.168733691451953</v>
      </c>
      <c r="E459" s="26">
        <f>D459*(1-VLOOKUP(A459,USD!A:K,9,0))</f>
        <v>15.153856443363129</v>
      </c>
      <c r="F459">
        <v>15.154999999999999</v>
      </c>
      <c r="G459" s="71">
        <f t="shared" si="71"/>
        <v>-1.1123782306695751E-2</v>
      </c>
      <c r="H459" s="71">
        <f>(+B459/(D459*(1-VLOOKUP(A459,USD!A:K,9,0)))-1)</f>
        <v>-1.0152956373723154E-2</v>
      </c>
      <c r="I459" s="71">
        <f t="shared" si="69"/>
        <v>-1.0227647641042559E-2</v>
      </c>
      <c r="J459">
        <v>13120.42</v>
      </c>
      <c r="K459">
        <v>13175.78</v>
      </c>
      <c r="L459" s="71">
        <f t="shared" si="67"/>
        <v>4.2193771235983224E-3</v>
      </c>
      <c r="M459" s="70">
        <f t="shared" si="70"/>
        <v>1</v>
      </c>
    </row>
    <row r="460" spans="1:14">
      <c r="A460" s="68">
        <v>43053</v>
      </c>
      <c r="B460">
        <v>14.9</v>
      </c>
      <c r="C460" s="71">
        <f t="shared" si="72"/>
        <v>-6.6666666666665986E-3</v>
      </c>
      <c r="D460" s="26">
        <f t="shared" si="68"/>
        <v>15.078303561534877</v>
      </c>
      <c r="E460" s="26">
        <f>D460*(1-VLOOKUP(A460,USD!A:K,9,0))</f>
        <v>15.087567393596851</v>
      </c>
      <c r="F460">
        <v>15.066000000000001</v>
      </c>
      <c r="G460" s="71">
        <f t="shared" si="71"/>
        <v>-1.1825173886917506E-2</v>
      </c>
      <c r="H460" s="71">
        <f>(+B460/(D460*(1-VLOOKUP(A460,USD!A:K,9,0)))-1)</f>
        <v>-1.2431917532077064E-2</v>
      </c>
      <c r="I460" s="71">
        <f t="shared" si="69"/>
        <v>-1.1018186645426864E-2</v>
      </c>
      <c r="J460">
        <v>13175.78</v>
      </c>
      <c r="K460">
        <v>13109.1</v>
      </c>
      <c r="L460" s="71">
        <f t="shared" si="67"/>
        <v>-5.0608009544785837E-3</v>
      </c>
      <c r="M460" s="70">
        <f t="shared" si="70"/>
        <v>2</v>
      </c>
    </row>
    <row r="461" spans="1:14">
      <c r="A461" s="68">
        <v>43054</v>
      </c>
      <c r="B461">
        <v>14.82</v>
      </c>
      <c r="C461" s="71">
        <f t="shared" si="72"/>
        <v>-5.3691275167785379E-3</v>
      </c>
      <c r="D461" s="26">
        <f t="shared" si="68"/>
        <v>15.012696487173033</v>
      </c>
      <c r="E461" s="26">
        <f>D461*(1-VLOOKUP(A461,USD!A:K,9,0))</f>
        <v>15.027972354708947</v>
      </c>
      <c r="F461">
        <v>15.047000000000001</v>
      </c>
      <c r="G461" s="71">
        <f t="shared" si="71"/>
        <v>-1.2835568036539846E-2</v>
      </c>
      <c r="H461" s="71">
        <f>(+B461/(D461*(1-VLOOKUP(A461,USD!A:K,9,0)))-1)</f>
        <v>-1.3839016322370279E-2</v>
      </c>
      <c r="I461" s="71">
        <f t="shared" si="69"/>
        <v>-1.5086063667176242E-2</v>
      </c>
      <c r="J461">
        <v>13109.1</v>
      </c>
      <c r="K461">
        <v>13062.72</v>
      </c>
      <c r="L461" s="71">
        <f t="shared" si="67"/>
        <v>-3.5380003203882016E-3</v>
      </c>
      <c r="M461" s="70">
        <f t="shared" si="70"/>
        <v>3</v>
      </c>
    </row>
    <row r="462" spans="1:14">
      <c r="A462" s="68">
        <v>43055</v>
      </c>
      <c r="B462">
        <v>15.04</v>
      </c>
      <c r="C462" s="71">
        <f t="shared" si="72"/>
        <v>1.4844804318488558E-2</v>
      </c>
      <c r="D462" s="26">
        <f t="shared" si="68"/>
        <v>15.21634141358002</v>
      </c>
      <c r="E462" s="26">
        <f>D462*(1-VLOOKUP(A462,USD!A:K,9,0))</f>
        <v>15.2195499392821</v>
      </c>
      <c r="F462">
        <v>15.217000000000001</v>
      </c>
      <c r="G462" s="71">
        <f t="shared" si="71"/>
        <v>-1.1588949589593334E-2</v>
      </c>
      <c r="H462" s="71">
        <f>(+B462/(D462*(1-VLOOKUP(A462,USD!A:K,9,0)))-1)</f>
        <v>-1.1797322522571929E-2</v>
      </c>
      <c r="I462" s="71">
        <f t="shared" si="69"/>
        <v>-1.1631727672997361E-2</v>
      </c>
      <c r="J462">
        <v>13062.72</v>
      </c>
      <c r="K462">
        <v>13209.73</v>
      </c>
      <c r="L462" s="71">
        <f t="shared" si="67"/>
        <v>1.125416452316208E-2</v>
      </c>
      <c r="M462" s="70">
        <f t="shared" si="70"/>
        <v>4</v>
      </c>
    </row>
    <row r="463" spans="1:14">
      <c r="A463" s="68">
        <v>43056</v>
      </c>
      <c r="B463">
        <v>15.26</v>
      </c>
      <c r="C463" s="71">
        <f t="shared" si="72"/>
        <v>1.4627659574468099E-2</v>
      </c>
      <c r="D463" s="26">
        <f t="shared" si="68"/>
        <v>15.457551013533209</v>
      </c>
      <c r="E463" s="26">
        <f>D463*(1-VLOOKUP(A463,USD!A:K,9,0))</f>
        <v>15.465970397022154</v>
      </c>
      <c r="F463">
        <v>15.46</v>
      </c>
      <c r="G463" s="71">
        <f t="shared" si="71"/>
        <v>-1.2780227175718251E-2</v>
      </c>
      <c r="H463" s="71">
        <f>(+B463/(D463*(1-VLOOKUP(A463,USD!A:K,9,0)))-1)</f>
        <v>-1.3317651058081137E-2</v>
      </c>
      <c r="I463" s="71">
        <f t="shared" si="69"/>
        <v>-1.293661060802076E-2</v>
      </c>
      <c r="J463">
        <v>13209.73</v>
      </c>
      <c r="K463">
        <v>13418.55</v>
      </c>
      <c r="L463" s="71">
        <f t="shared" si="67"/>
        <v>1.5808044524755704E-2</v>
      </c>
      <c r="M463" s="70">
        <f t="shared" si="70"/>
        <v>5</v>
      </c>
      <c r="N463" s="50" t="s">
        <v>565</v>
      </c>
    </row>
    <row r="464" spans="1:14">
      <c r="A464" s="68">
        <v>43059</v>
      </c>
      <c r="B464">
        <v>15.36</v>
      </c>
      <c r="C464" s="71">
        <f t="shared" si="72"/>
        <v>6.5530799475752577E-3</v>
      </c>
      <c r="D464" s="26">
        <f t="shared" si="68"/>
        <v>15.549290571634046</v>
      </c>
      <c r="E464" s="26">
        <f>D464*(1-VLOOKUP(A464,USD!A:K,9,0))</f>
        <v>15.532426706085737</v>
      </c>
      <c r="F464">
        <v>15.555999999999999</v>
      </c>
      <c r="G464" s="71">
        <f t="shared" si="71"/>
        <v>-1.2173582502816083E-2</v>
      </c>
      <c r="H464" s="71">
        <f>(+B464/(D464*(1-VLOOKUP(A464,USD!A:K,9,0)))-1)</f>
        <v>-1.1101079654100565E-2</v>
      </c>
      <c r="I464" s="71">
        <f t="shared" si="69"/>
        <v>-1.2599640010285351E-2</v>
      </c>
      <c r="J464">
        <v>13418.55</v>
      </c>
      <c r="K464">
        <v>13496.05</v>
      </c>
      <c r="L464" s="71">
        <f t="shared" si="67"/>
        <v>5.7755867809861083E-3</v>
      </c>
      <c r="M464" s="70">
        <f t="shared" si="70"/>
        <v>1</v>
      </c>
    </row>
    <row r="465" spans="1:14">
      <c r="A465" s="68">
        <v>43060</v>
      </c>
      <c r="B465">
        <v>15.74</v>
      </c>
      <c r="C465" s="71">
        <f t="shared" si="72"/>
        <v>2.4739583333333481E-2</v>
      </c>
      <c r="D465" s="26">
        <f t="shared" si="68"/>
        <v>15.870449958321139</v>
      </c>
      <c r="E465" s="26">
        <f>D465*(1-VLOOKUP(A465,USD!A:K,9,0))</f>
        <v>15.86524217330938</v>
      </c>
      <c r="F465">
        <v>15.85</v>
      </c>
      <c r="G465" s="71">
        <f t="shared" si="71"/>
        <v>-8.219676106457352E-3</v>
      </c>
      <c r="H465" s="71">
        <f>(+B465/(D465*(1-VLOOKUP(A465,USD!A:K,9,0)))-1)</f>
        <v>-7.89412301061998E-3</v>
      </c>
      <c r="I465" s="71">
        <f t="shared" si="69"/>
        <v>-6.9400630914826511E-3</v>
      </c>
      <c r="J465">
        <v>13496.05</v>
      </c>
      <c r="K465">
        <v>13768.86</v>
      </c>
      <c r="L465" s="71">
        <f t="shared" si="67"/>
        <v>2.021406263314085E-2</v>
      </c>
      <c r="M465" s="70">
        <f t="shared" si="70"/>
        <v>2</v>
      </c>
    </row>
    <row r="466" spans="1:14">
      <c r="A466" s="68">
        <v>43061</v>
      </c>
      <c r="B466">
        <v>15.88</v>
      </c>
      <c r="C466" s="71">
        <f t="shared" si="72"/>
        <v>8.8945362134689177E-3</v>
      </c>
      <c r="D466" s="26">
        <f t="shared" si="68"/>
        <v>15.962121845962557</v>
      </c>
      <c r="E466" s="26">
        <f>D466*(1-VLOOKUP(A466,USD!A:K,9,0))</f>
        <v>16.026886856062706</v>
      </c>
      <c r="F466">
        <v>15.97</v>
      </c>
      <c r="G466" s="71">
        <f t="shared" si="71"/>
        <v>-5.144795081446385E-3</v>
      </c>
      <c r="H466" s="71">
        <f>(+B466/(D466*(1-VLOOKUP(A466,USD!A:K,9,0)))-1)</f>
        <v>-9.1650273307533059E-3</v>
      </c>
      <c r="I466" s="71">
        <f t="shared" si="69"/>
        <v>-5.635566687539173E-3</v>
      </c>
      <c r="J466">
        <v>13768.86</v>
      </c>
      <c r="K466">
        <v>13866.26</v>
      </c>
      <c r="L466" s="71">
        <f t="shared" si="67"/>
        <v>7.0739334992149239E-3</v>
      </c>
      <c r="M466" s="70">
        <f t="shared" si="70"/>
        <v>3</v>
      </c>
    </row>
    <row r="467" spans="1:14">
      <c r="A467" s="68">
        <v>43062</v>
      </c>
      <c r="B467">
        <v>15.4</v>
      </c>
      <c r="C467" s="71">
        <f t="shared" si="72"/>
        <v>-3.0226700251889227E-2</v>
      </c>
      <c r="D467" s="26">
        <f t="shared" si="68"/>
        <v>15.514219724713081</v>
      </c>
      <c r="E467" s="26">
        <f>D467*(1-VLOOKUP(A467,USD!A:K,9,0))</f>
        <v>15.575976242095019</v>
      </c>
      <c r="F467">
        <v>15.574999999999999</v>
      </c>
      <c r="G467" s="71">
        <f t="shared" si="71"/>
        <v>-7.3622603482362825E-3</v>
      </c>
      <c r="H467" s="71">
        <f>(+B467/(D467*(1-VLOOKUP(A467,USD!A:K,9,0)))-1)</f>
        <v>-1.1297926971629013E-2</v>
      </c>
      <c r="I467" s="71">
        <f t="shared" si="69"/>
        <v>-1.1235955056179692E-2</v>
      </c>
      <c r="J467">
        <v>13866.26</v>
      </c>
      <c r="K467">
        <v>13470.52</v>
      </c>
      <c r="L467" s="71">
        <f t="shared" si="67"/>
        <v>-2.8539779291604228E-2</v>
      </c>
      <c r="M467" s="70">
        <f t="shared" si="70"/>
        <v>4</v>
      </c>
      <c r="N467" s="50" t="s">
        <v>575</v>
      </c>
    </row>
    <row r="468" spans="1:14">
      <c r="A468" s="68">
        <v>43063</v>
      </c>
      <c r="B468">
        <v>15.44</v>
      </c>
      <c r="C468" s="71">
        <f t="shared" si="72"/>
        <v>2.5974025974024872E-3</v>
      </c>
      <c r="D468" s="26">
        <f t="shared" si="68"/>
        <v>15.577081211415743</v>
      </c>
      <c r="E468" s="26">
        <f>D468*(1-VLOOKUP(A468,USD!A:K,9,0))</f>
        <v>15.587033749708331</v>
      </c>
      <c r="F468">
        <v>15.625999999999999</v>
      </c>
      <c r="G468" s="71">
        <f t="shared" si="71"/>
        <v>-8.8001859626489765E-3</v>
      </c>
      <c r="H468" s="71">
        <f>(+B468/(D468*(1-VLOOKUP(A468,USD!A:K,9,0)))-1)</f>
        <v>-9.4330808587029802E-3</v>
      </c>
      <c r="I468" s="71">
        <f t="shared" si="69"/>
        <v>-1.1903238192755627E-2</v>
      </c>
      <c r="J468">
        <v>13470.52</v>
      </c>
      <c r="K468">
        <v>13472.32</v>
      </c>
      <c r="L468" s="71">
        <f t="shared" si="67"/>
        <v>1.3362513102688212E-4</v>
      </c>
      <c r="M468" s="70">
        <f t="shared" si="70"/>
        <v>5</v>
      </c>
    </row>
    <row r="469" spans="1:14">
      <c r="A469" s="68">
        <v>43066</v>
      </c>
      <c r="B469">
        <v>15.22</v>
      </c>
      <c r="C469" s="71">
        <f t="shared" si="72"/>
        <v>-1.4248704663212375E-2</v>
      </c>
      <c r="D469" s="26">
        <f t="shared" si="68"/>
        <v>15.448576273425809</v>
      </c>
      <c r="E469" s="26">
        <f>D469*(1-VLOOKUP(A469,USD!A:K,9,0))</f>
        <v>15.429942617521336</v>
      </c>
      <c r="F469">
        <v>15.414</v>
      </c>
      <c r="G469" s="71">
        <f t="shared" si="71"/>
        <v>-1.4795944259212934E-2</v>
      </c>
      <c r="H469" s="71">
        <f>(+B469/(D469*(1-VLOOKUP(A469,USD!A:K,9,0)))-1)</f>
        <v>-1.360618264924307E-2</v>
      </c>
      <c r="I469" s="71">
        <f t="shared" si="69"/>
        <v>-1.2585960814843533E-2</v>
      </c>
      <c r="J469">
        <v>13472.32</v>
      </c>
      <c r="K469">
        <v>13319.35</v>
      </c>
      <c r="L469" s="71">
        <f t="shared" si="67"/>
        <v>-1.1354391819671683E-2</v>
      </c>
      <c r="M469" s="70">
        <f t="shared" si="70"/>
        <v>1</v>
      </c>
    </row>
    <row r="470" spans="1:14">
      <c r="A470" s="68">
        <v>43067</v>
      </c>
      <c r="B470">
        <v>15.18</v>
      </c>
      <c r="C470" s="71">
        <f t="shared" si="72"/>
        <v>-2.6281208935611255E-3</v>
      </c>
      <c r="D470" s="26">
        <f t="shared" si="68"/>
        <v>15.325087431443725</v>
      </c>
      <c r="E470" s="26">
        <f>D470*(1-VLOOKUP(A470,USD!A:K,9,0))</f>
        <v>15.300823789119814</v>
      </c>
      <c r="F470">
        <v>15.32</v>
      </c>
      <c r="G470" s="71">
        <f t="shared" si="71"/>
        <v>-9.4673150866361189E-3</v>
      </c>
      <c r="H470" s="71">
        <f>(+B470/(D470*(1-VLOOKUP(A470,USD!A:K,9,0)))-1)</f>
        <v>-7.8965545113806046E-3</v>
      </c>
      <c r="I470" s="71">
        <f t="shared" si="69"/>
        <v>-9.1383812010443766E-3</v>
      </c>
      <c r="J470">
        <v>13319.35</v>
      </c>
      <c r="K470">
        <v>13242.52</v>
      </c>
      <c r="L470" s="71">
        <f t="shared" si="67"/>
        <v>-5.7682995041049567E-3</v>
      </c>
      <c r="M470" s="70">
        <f t="shared" si="70"/>
        <v>2</v>
      </c>
    </row>
    <row r="471" spans="1:14">
      <c r="A471" s="68">
        <v>43068</v>
      </c>
      <c r="B471">
        <v>15.2</v>
      </c>
      <c r="C471" s="71">
        <f t="shared" si="72"/>
        <v>1.3175230566535578E-3</v>
      </c>
      <c r="D471" s="26">
        <f t="shared" si="68"/>
        <v>15.351305159440951</v>
      </c>
      <c r="E471" s="26">
        <f>D471*(1-VLOOKUP(A471,USD!A:K,9,0))</f>
        <v>15.348795432068034</v>
      </c>
      <c r="F471">
        <v>15.336</v>
      </c>
      <c r="G471" s="71">
        <f t="shared" si="71"/>
        <v>-9.8561756065346229E-3</v>
      </c>
      <c r="H471" s="71">
        <f>(+B471/(D471*(1-VLOOKUP(A471,USD!A:K,9,0)))-1)</f>
        <v>-9.6942742332182252E-3</v>
      </c>
      <c r="I471" s="71">
        <f t="shared" si="69"/>
        <v>-8.8680229525300858E-3</v>
      </c>
      <c r="J471">
        <v>13242.52</v>
      </c>
      <c r="K471">
        <v>13269.58</v>
      </c>
      <c r="L471" s="71">
        <f t="shared" si="67"/>
        <v>2.0434177180777002E-3</v>
      </c>
      <c r="M471" s="70">
        <f t="shared" si="70"/>
        <v>3</v>
      </c>
    </row>
    <row r="472" spans="1:14">
      <c r="A472" s="68">
        <v>43069</v>
      </c>
      <c r="B472">
        <v>15</v>
      </c>
      <c r="C472" s="71">
        <f t="shared" si="72"/>
        <v>-1.3157894736842035E-2</v>
      </c>
      <c r="D472" s="26">
        <f t="shared" ref="D472:D483" si="73">+F471*(1+L472)</f>
        <v>15.128732080442637</v>
      </c>
      <c r="E472" s="26">
        <f>D472*(1-VLOOKUP(A472,USD!A:K,9,0))</f>
        <v>15.10643303574189</v>
      </c>
      <c r="F472">
        <v>15.127000000000001</v>
      </c>
      <c r="G472" s="71">
        <f t="shared" si="71"/>
        <v>-8.5091123141147751E-3</v>
      </c>
      <c r="H472" s="71">
        <f>(+B472/(D472*(1-VLOOKUP(A472,USD!A:K,9,0)))-1)</f>
        <v>-7.0455438083940614E-3</v>
      </c>
      <c r="I472" s="71">
        <f t="shared" si="69"/>
        <v>-8.3955840550010707E-3</v>
      </c>
      <c r="J472">
        <v>13269.58</v>
      </c>
      <c r="K472">
        <v>13090.24</v>
      </c>
      <c r="L472" s="71">
        <f t="shared" si="67"/>
        <v>-1.3515122558513504E-2</v>
      </c>
      <c r="M472" s="70">
        <f t="shared" si="70"/>
        <v>4</v>
      </c>
      <c r="N472" s="50" t="s">
        <v>583</v>
      </c>
    </row>
    <row r="473" spans="1:14">
      <c r="A473" s="68">
        <v>43070</v>
      </c>
      <c r="B473">
        <v>14.9</v>
      </c>
      <c r="C473" s="71">
        <f t="shared" si="72"/>
        <v>-6.6666666666665986E-3</v>
      </c>
      <c r="D473" s="26">
        <f t="shared" si="73"/>
        <v>15.009453000097785</v>
      </c>
      <c r="E473" s="26">
        <f>D473*(1-VLOOKUP(A473,USD!A:K,9,0))</f>
        <v>15.010689406121097</v>
      </c>
      <c r="F473">
        <v>15.007999999999999</v>
      </c>
      <c r="G473" s="71">
        <f t="shared" si="71"/>
        <v>-7.2922710839010696E-3</v>
      </c>
      <c r="H473" s="71">
        <f>(+B473/(D473*(1-VLOOKUP(A473,USD!A:K,9,0)))-1)</f>
        <v>-7.3740388017061731E-3</v>
      </c>
      <c r="I473" s="71">
        <f t="shared" si="69"/>
        <v>-7.1961620469082055E-3</v>
      </c>
      <c r="J473">
        <v>13090.24</v>
      </c>
      <c r="K473">
        <v>12988.52</v>
      </c>
      <c r="L473" s="71">
        <f t="shared" si="67"/>
        <v>-7.7706749456082358E-3</v>
      </c>
      <c r="M473" s="70">
        <f t="shared" si="70"/>
        <v>5</v>
      </c>
      <c r="N473" s="50" t="s">
        <v>585</v>
      </c>
    </row>
    <row r="474" spans="1:14">
      <c r="A474" s="68">
        <v>43073</v>
      </c>
      <c r="B474">
        <v>15.02</v>
      </c>
      <c r="C474" s="71">
        <f t="shared" si="72"/>
        <v>8.0536912751676404E-3</v>
      </c>
      <c r="D474" s="26">
        <f t="shared" si="73"/>
        <v>15.141619928983438</v>
      </c>
      <c r="E474" s="26">
        <f>D474*(1-VLOOKUP(A474,USD!A:K,9,0))</f>
        <v>15.144183496497387</v>
      </c>
      <c r="F474">
        <v>15.138999999999999</v>
      </c>
      <c r="G474" s="71">
        <f t="shared" si="71"/>
        <v>-8.0321609942565209E-3</v>
      </c>
      <c r="H474" s="71">
        <f>(+B474/(D474*(1-VLOOKUP(A474,USD!A:K,9,0)))-1)</f>
        <v>-8.2000786986046181E-3</v>
      </c>
      <c r="I474" s="71">
        <f t="shared" si="69"/>
        <v>-7.8604927670254954E-3</v>
      </c>
      <c r="J474">
        <v>12988.52</v>
      </c>
      <c r="K474">
        <v>13104.16</v>
      </c>
      <c r="L474" s="71">
        <f t="shared" si="67"/>
        <v>8.9032468672334275E-3</v>
      </c>
      <c r="M474" s="70">
        <f t="shared" si="70"/>
        <v>1</v>
      </c>
    </row>
    <row r="475" spans="1:14">
      <c r="A475" s="68">
        <v>43074</v>
      </c>
      <c r="B475">
        <v>15.2</v>
      </c>
      <c r="C475" s="71">
        <f t="shared" si="72"/>
        <v>1.1984021304926706E-2</v>
      </c>
      <c r="D475" s="26">
        <f t="shared" si="73"/>
        <v>15.365677878627857</v>
      </c>
      <c r="E475" s="26">
        <f>D475*(1-VLOOKUP(A475,USD!A:K,9,0))</f>
        <v>15.366641939831787</v>
      </c>
      <c r="F475">
        <v>15.367000000000001</v>
      </c>
      <c r="G475" s="71">
        <f t="shared" si="71"/>
        <v>-1.0782334494874424E-2</v>
      </c>
      <c r="H475" s="71">
        <f>(+B475/(D475*(1-VLOOKUP(A475,USD!A:K,9,0)))-1)</f>
        <v>-1.084439531319048E-2</v>
      </c>
      <c r="I475" s="71">
        <f t="shared" si="69"/>
        <v>-1.0867443222489892E-2</v>
      </c>
      <c r="J475">
        <v>13104.16</v>
      </c>
      <c r="K475">
        <v>13300.37</v>
      </c>
      <c r="L475" s="71">
        <f t="shared" si="67"/>
        <v>1.497310777646188E-2</v>
      </c>
      <c r="M475" s="70">
        <f t="shared" si="70"/>
        <v>2</v>
      </c>
    </row>
    <row r="476" spans="1:14">
      <c r="A476" s="68">
        <v>43075</v>
      </c>
      <c r="B476">
        <v>14.96</v>
      </c>
      <c r="C476" s="71">
        <f t="shared" si="72"/>
        <v>-1.5789473684210464E-2</v>
      </c>
      <c r="D476" s="26">
        <f t="shared" si="73"/>
        <v>15.176824222935151</v>
      </c>
      <c r="E476" s="26">
        <f>D476*(1-VLOOKUP(A476,USD!A:K,9,0))</f>
        <v>15.170343476393125</v>
      </c>
      <c r="F476">
        <v>15.16</v>
      </c>
      <c r="G476" s="71">
        <f t="shared" si="71"/>
        <v>-1.4286534504859505E-2</v>
      </c>
      <c r="H476" s="71">
        <f>(+B476/(D476*(1-VLOOKUP(A476,USD!A:K,9,0)))-1)</f>
        <v>-1.3865439284248438E-2</v>
      </c>
      <c r="I476" s="71">
        <f t="shared" si="69"/>
        <v>-1.319261213720313E-2</v>
      </c>
      <c r="J476">
        <v>13300.37</v>
      </c>
      <c r="K476">
        <v>13135.77</v>
      </c>
      <c r="L476" s="71">
        <f t="shared" si="67"/>
        <v>-1.2375595566138431E-2</v>
      </c>
      <c r="M476" s="70">
        <f t="shared" si="70"/>
        <v>3</v>
      </c>
    </row>
    <row r="477" spans="1:14">
      <c r="A477" s="68">
        <v>43076</v>
      </c>
      <c r="B477">
        <v>14.82</v>
      </c>
      <c r="C477" s="71">
        <f t="shared" si="72"/>
        <v>-9.3582887700535133E-3</v>
      </c>
      <c r="D477" s="26">
        <f t="shared" si="73"/>
        <v>14.960421383748345</v>
      </c>
      <c r="E477" s="26">
        <f>D477*(1-VLOOKUP(A477,USD!A:K,9,0))</f>
        <v>14.957753787660353</v>
      </c>
      <c r="F477">
        <v>14.95</v>
      </c>
      <c r="G477" s="71">
        <f t="shared" si="71"/>
        <v>-9.3861917486419699E-3</v>
      </c>
      <c r="H477" s="71">
        <f>(+B477/(D477*(1-VLOOKUP(A477,USD!A:K,9,0)))-1)</f>
        <v>-9.2095236768768851E-3</v>
      </c>
      <c r="I477" s="71">
        <f t="shared" si="69"/>
        <v>-8.6956521739129933E-3</v>
      </c>
      <c r="J477">
        <v>13135.77</v>
      </c>
      <c r="K477">
        <v>12962.84</v>
      </c>
      <c r="L477" s="71">
        <f t="shared" si="67"/>
        <v>-1.3164816375438981E-2</v>
      </c>
      <c r="M477" s="70">
        <f t="shared" si="70"/>
        <v>4</v>
      </c>
    </row>
    <row r="478" spans="1:14">
      <c r="A478" s="68">
        <v>43077</v>
      </c>
      <c r="B478">
        <v>15</v>
      </c>
      <c r="C478" s="71">
        <f t="shared" si="72"/>
        <v>1.2145748987854255E-2</v>
      </c>
      <c r="D478" s="26">
        <f t="shared" si="73"/>
        <v>15.068270571880852</v>
      </c>
      <c r="E478" s="26">
        <f>D478*(1-VLOOKUP(A478,USD!A:K,9,0))</f>
        <v>15.056834149787479</v>
      </c>
      <c r="F478">
        <v>15.055</v>
      </c>
      <c r="G478" s="71">
        <f t="shared" si="71"/>
        <v>-4.5307503309804931E-3</v>
      </c>
      <c r="H478" s="71">
        <f>(+B478/(D478*(1-VLOOKUP(A478,USD!A:K,9,0)))-1)</f>
        <v>-3.7746414167868503E-3</v>
      </c>
      <c r="I478" s="71">
        <f t="shared" si="69"/>
        <v>-3.6532713384257454E-3</v>
      </c>
      <c r="J478">
        <v>12962.84</v>
      </c>
      <c r="K478">
        <v>13065.39</v>
      </c>
      <c r="L478" s="71">
        <f t="shared" si="67"/>
        <v>7.9110750421975684E-3</v>
      </c>
      <c r="M478" s="70">
        <f t="shared" si="70"/>
        <v>5</v>
      </c>
    </row>
    <row r="479" spans="1:14">
      <c r="A479" s="68">
        <v>43080</v>
      </c>
      <c r="B479">
        <v>15.24</v>
      </c>
      <c r="C479" s="71">
        <f t="shared" si="72"/>
        <v>1.6000000000000014E-2</v>
      </c>
      <c r="D479" s="26">
        <f t="shared" si="73"/>
        <v>15.287634000975096</v>
      </c>
      <c r="E479" s="26">
        <f>D479*(1-VLOOKUP(A479,USD!A:K,9,0))</f>
        <v>15.297897222784938</v>
      </c>
      <c r="F479">
        <v>15.298999999999999</v>
      </c>
      <c r="G479" s="71">
        <f t="shared" si="71"/>
        <v>-3.115851738212605E-3</v>
      </c>
      <c r="H479" s="71">
        <f>(+B479/(D479*(1-VLOOKUP(A479,USD!A:K,9,0)))-1)</f>
        <v>-3.7846523572341306E-3</v>
      </c>
      <c r="I479" s="71">
        <f t="shared" si="69"/>
        <v>-3.8564612066147586E-3</v>
      </c>
      <c r="J479">
        <v>13065.39</v>
      </c>
      <c r="K479">
        <v>13267.28</v>
      </c>
      <c r="L479" s="71">
        <f t="shared" si="67"/>
        <v>1.5452275056466069E-2</v>
      </c>
      <c r="M479" s="70">
        <f t="shared" si="70"/>
        <v>1</v>
      </c>
    </row>
    <row r="480" spans="1:14">
      <c r="A480" s="68">
        <v>43081</v>
      </c>
      <c r="B480">
        <v>14.94</v>
      </c>
      <c r="C480" s="71">
        <f t="shared" si="72"/>
        <v>-1.9685039370078816E-2</v>
      </c>
      <c r="D480" s="26">
        <f t="shared" si="73"/>
        <v>15.054650133260168</v>
      </c>
      <c r="E480" s="26">
        <f>D480*(1-VLOOKUP(A480,USD!A:K,9,0))</f>
        <v>15.054650133260168</v>
      </c>
      <c r="F480">
        <v>15.053000000000001</v>
      </c>
      <c r="G480" s="71">
        <f t="shared" si="71"/>
        <v>-7.6155959949458785E-3</v>
      </c>
      <c r="H480" s="71">
        <f>(+B480/(D480*(1-VLOOKUP(A480,USD!A:K,9,0)))-1)</f>
        <v>-7.6155959949458785E-3</v>
      </c>
      <c r="I480" s="71">
        <f t="shared" si="69"/>
        <v>-7.5068092738990178E-3</v>
      </c>
      <c r="J480">
        <v>13267.28</v>
      </c>
      <c r="K480">
        <v>13055.38</v>
      </c>
      <c r="L480" s="71">
        <f t="shared" si="67"/>
        <v>-1.5971623422434855E-2</v>
      </c>
      <c r="M480" s="70">
        <f t="shared" si="70"/>
        <v>2</v>
      </c>
    </row>
    <row r="481" spans="1:15">
      <c r="A481" s="68">
        <v>43082</v>
      </c>
      <c r="B481">
        <v>15.16</v>
      </c>
      <c r="C481" s="71">
        <f t="shared" si="72"/>
        <v>1.4725568942436373E-2</v>
      </c>
      <c r="D481" s="26">
        <f t="shared" si="73"/>
        <v>15.192156927642092</v>
      </c>
      <c r="E481" s="26">
        <f>D481*(1-VLOOKUP(A481,USD!A:K,9,0))</f>
        <v>15.18311618947652</v>
      </c>
      <c r="F481">
        <v>15.167999999999999</v>
      </c>
      <c r="G481" s="71">
        <f t="shared" si="71"/>
        <v>-2.1166795337390631E-3</v>
      </c>
      <c r="H481" s="71">
        <f>(+B481/(D481*(1-VLOOKUP(A481,USD!A:K,9,0)))-1)</f>
        <v>-1.5224930895636479E-3</v>
      </c>
      <c r="I481" s="71">
        <f t="shared" si="69"/>
        <v>-5.2742616033751855E-4</v>
      </c>
      <c r="J481">
        <v>13055.38</v>
      </c>
      <c r="K481">
        <v>13176.07</v>
      </c>
      <c r="L481" s="71">
        <f t="shared" si="67"/>
        <v>9.2444647340790276E-3</v>
      </c>
      <c r="M481" s="70">
        <f t="shared" si="70"/>
        <v>3</v>
      </c>
    </row>
    <row r="482" spans="1:15">
      <c r="A482" s="68">
        <v>43083</v>
      </c>
      <c r="B482">
        <v>15.06</v>
      </c>
      <c r="C482" s="71">
        <f t="shared" si="72"/>
        <v>-6.5963060686015096E-3</v>
      </c>
      <c r="D482" s="26">
        <f t="shared" si="73"/>
        <v>15.068319509535089</v>
      </c>
      <c r="E482" s="26">
        <f>D482*(1-VLOOKUP(A482,USD!A:K,9,0))</f>
        <v>15.101061376685495</v>
      </c>
      <c r="F482">
        <v>15.127000000000001</v>
      </c>
      <c r="G482" s="71">
        <f t="shared" si="71"/>
        <v>-5.5211926783360621E-4</v>
      </c>
      <c r="H482" s="71">
        <f>(+B482/(D482*(1-VLOOKUP(A482,USD!A:K,9,0)))-1)</f>
        <v>-2.7191053437402024E-3</v>
      </c>
      <c r="I482" s="71">
        <f t="shared" si="69"/>
        <v>-4.4291663912210399E-3</v>
      </c>
      <c r="J482">
        <v>13176.07</v>
      </c>
      <c r="K482">
        <v>13089.48</v>
      </c>
      <c r="L482" s="71">
        <f t="shared" si="67"/>
        <v>-6.5717622933090247E-3</v>
      </c>
      <c r="M482" s="70">
        <f t="shared" si="70"/>
        <v>4</v>
      </c>
    </row>
    <row r="483" spans="1:15">
      <c r="A483" s="68">
        <v>43084</v>
      </c>
      <c r="B483">
        <v>14.84</v>
      </c>
      <c r="C483" s="71">
        <f t="shared" si="72"/>
        <v>-1.4608233731739695E-2</v>
      </c>
      <c r="D483" s="26">
        <f t="shared" si="73"/>
        <v>14.918079625775816</v>
      </c>
      <c r="E483" s="26">
        <f>D483*(1-VLOOKUP(A483,USD!A:K,9,0))</f>
        <v>14.92331779882762</v>
      </c>
      <c r="F483">
        <v>14.901999999999999</v>
      </c>
      <c r="G483" s="71">
        <f t="shared" si="71"/>
        <v>-5.2338925474635367E-3</v>
      </c>
      <c r="H483" s="71">
        <f>(+B483/(D483*(1-VLOOKUP(A483,USD!A:K,9,0)))-1)</f>
        <v>-5.5830613507517057E-3</v>
      </c>
      <c r="I483" s="71">
        <f t="shared" si="69"/>
        <v>-4.1605153670647432E-3</v>
      </c>
      <c r="J483">
        <v>13089.48</v>
      </c>
      <c r="K483">
        <v>12908.7</v>
      </c>
      <c r="L483" s="71">
        <f t="shared" si="67"/>
        <v>-1.3811091044105606E-2</v>
      </c>
      <c r="M483" s="70">
        <f t="shared" si="70"/>
        <v>5</v>
      </c>
      <c r="N483" s="50" t="s">
        <v>603</v>
      </c>
    </row>
    <row r="484" spans="1:15">
      <c r="A484" s="68">
        <v>43087</v>
      </c>
      <c r="B484">
        <v>14.56</v>
      </c>
      <c r="C484" s="71">
        <f t="shared" si="72"/>
        <v>2.7548209366392573E-3</v>
      </c>
      <c r="D484" s="26">
        <f t="shared" ref="D484:D489" si="74">+(F483-O484)*(1+L484)</f>
        <v>14.649280510043612</v>
      </c>
      <c r="E484" s="26">
        <f>(D484)*(1-VLOOKUP(A484,USD!A:K,9,0))</f>
        <v>14.639371457926565</v>
      </c>
      <c r="F484">
        <v>14.635999999999999</v>
      </c>
      <c r="G484" s="71">
        <f t="shared" si="71"/>
        <v>-6.0945320817906712E-3</v>
      </c>
      <c r="H484" s="71">
        <f>(+B484/(D484*(1-VLOOKUP(A484,USD!A:K,9,0)))-1)</f>
        <v>-5.4217804469732789E-3</v>
      </c>
      <c r="I484" s="71">
        <f t="shared" si="69"/>
        <v>-5.1926755944246006E-3</v>
      </c>
      <c r="J484">
        <v>12908.7</v>
      </c>
      <c r="K484">
        <v>12968.26</v>
      </c>
      <c r="L484" s="71">
        <f t="shared" si="67"/>
        <v>4.613942534879456E-3</v>
      </c>
      <c r="M484" s="70">
        <f t="shared" si="70"/>
        <v>1</v>
      </c>
      <c r="N484" s="50" t="s">
        <v>608</v>
      </c>
      <c r="O484">
        <v>0.32</v>
      </c>
    </row>
    <row r="485" spans="1:15">
      <c r="A485" s="68">
        <v>43088</v>
      </c>
      <c r="B485">
        <v>14.84</v>
      </c>
      <c r="C485" s="71">
        <f t="shared" si="72"/>
        <v>1.9230769230769162E-2</v>
      </c>
      <c r="D485" s="26">
        <f t="shared" si="74"/>
        <v>14.88007139893864</v>
      </c>
      <c r="E485" s="26">
        <f>(D485-O485)*(1-VLOOKUP(A485,USD!A:K,9,0))</f>
        <v>14.876279026370026</v>
      </c>
      <c r="F485">
        <v>14.903</v>
      </c>
      <c r="G485" s="71">
        <f t="shared" si="71"/>
        <v>-2.6929574371193921E-3</v>
      </c>
      <c r="H485" s="71">
        <f>(+B485/(D485*(1-VLOOKUP(A485,USD!A:K,9,0)))-1)</f>
        <v>-2.4387164495717206E-3</v>
      </c>
      <c r="I485" s="71">
        <f t="shared" si="69"/>
        <v>-4.2273367778300486E-3</v>
      </c>
      <c r="J485">
        <v>12968.26</v>
      </c>
      <c r="K485">
        <v>13184.52</v>
      </c>
      <c r="L485" s="71">
        <f t="shared" si="67"/>
        <v>1.6676099954812784E-2</v>
      </c>
      <c r="M485" s="70">
        <f t="shared" si="70"/>
        <v>2</v>
      </c>
    </row>
    <row r="486" spans="1:15">
      <c r="A486" s="68">
        <v>43089</v>
      </c>
      <c r="B486">
        <v>14.94</v>
      </c>
      <c r="C486" s="71">
        <f t="shared" si="72"/>
        <v>6.7385444743934819E-3</v>
      </c>
      <c r="D486" s="26">
        <f t="shared" si="74"/>
        <v>14.94132985425332</v>
      </c>
      <c r="E486" s="26">
        <f>(D486-O486)*(1-VLOOKUP(A486,USD!A:K,9,0))</f>
        <v>14.983452444212409</v>
      </c>
      <c r="F486">
        <v>14.946999999999999</v>
      </c>
      <c r="G486" s="71">
        <f t="shared" si="71"/>
        <v>-8.9005079620951832E-5</v>
      </c>
      <c r="H486" s="71">
        <f>(+B486/(D486*(1-VLOOKUP(A486,USD!A:K,9,0)))-1)</f>
        <v>-2.9000288400951035E-3</v>
      </c>
      <c r="I486" s="71">
        <f t="shared" si="69"/>
        <v>-4.6832140228802999E-4</v>
      </c>
      <c r="J486">
        <v>13184.52</v>
      </c>
      <c r="K486">
        <v>13218.43</v>
      </c>
      <c r="L486" s="71">
        <f t="shared" si="67"/>
        <v>2.5719555964114349E-3</v>
      </c>
      <c r="M486" s="70">
        <f t="shared" ref="M486:M517" si="75">WEEKDAY(A486,2)</f>
        <v>3</v>
      </c>
    </row>
    <row r="487" spans="1:15">
      <c r="A487" s="68">
        <v>43090</v>
      </c>
      <c r="B487">
        <v>15.1</v>
      </c>
      <c r="C487" s="71">
        <f t="shared" si="72"/>
        <v>1.0709504685408211E-2</v>
      </c>
      <c r="D487" s="26">
        <f t="shared" si="74"/>
        <v>15.097313214958204</v>
      </c>
      <c r="E487" s="26">
        <f>(D487-O487)*(1-VLOOKUP(A487,USD!A:K,9,0))</f>
        <v>15.159181024335693</v>
      </c>
      <c r="F487">
        <v>15.16</v>
      </c>
      <c r="G487" s="71">
        <f t="shared" si="71"/>
        <v>1.7796444993489757E-4</v>
      </c>
      <c r="H487" s="71">
        <f>(+B487/(D487*(1-VLOOKUP(A487,USD!A:K,9,0)))-1)</f>
        <v>-3.90397240066509E-3</v>
      </c>
      <c r="I487" s="71">
        <f t="shared" si="69"/>
        <v>-3.9577836411609502E-3</v>
      </c>
      <c r="J487">
        <v>13218.43</v>
      </c>
      <c r="K487">
        <v>13351.36</v>
      </c>
      <c r="L487" s="71">
        <f t="shared" si="67"/>
        <v>1.0056413658808161E-2</v>
      </c>
      <c r="M487" s="70">
        <f t="shared" si="75"/>
        <v>4</v>
      </c>
    </row>
    <row r="488" spans="1:15">
      <c r="A488" s="68">
        <v>43091</v>
      </c>
      <c r="B488">
        <v>14.98</v>
      </c>
      <c r="C488" s="71">
        <f t="shared" ref="C488:C519" si="76">B488/(B487-O488)-1</f>
        <v>-7.9470198675496428E-3</v>
      </c>
      <c r="D488" s="26">
        <f t="shared" si="74"/>
        <v>15.096300421829685</v>
      </c>
      <c r="E488" s="26">
        <f>(D488-O488)*(1-VLOOKUP(A488,USD!A:K,9,0))</f>
        <v>15.101485394402154</v>
      </c>
      <c r="F488" s="39">
        <v>15.090999999999999</v>
      </c>
      <c r="G488" s="71">
        <f t="shared" ref="G488:G519" si="77">+B488/D488-1</f>
        <v>-7.7039021866252E-3</v>
      </c>
      <c r="H488" s="71">
        <f>(+B488/(D488*(1-VLOOKUP(A488,USD!A:K,9,0)))-1)</f>
        <v>-8.0445990066106976E-3</v>
      </c>
      <c r="I488" s="71">
        <f t="shared" si="69"/>
        <v>-7.3553773772446762E-3</v>
      </c>
      <c r="J488">
        <v>13351.36</v>
      </c>
      <c r="K488">
        <v>13295.26</v>
      </c>
      <c r="L488" s="71">
        <f t="shared" si="67"/>
        <v>-4.2018191405220895E-3</v>
      </c>
      <c r="M488" s="70">
        <f t="shared" si="75"/>
        <v>5</v>
      </c>
    </row>
    <row r="489" spans="1:15">
      <c r="A489" s="68">
        <v>43094</v>
      </c>
      <c r="B489">
        <v>14.98</v>
      </c>
      <c r="C489" s="71">
        <f t="shared" si="76"/>
        <v>0</v>
      </c>
      <c r="D489" s="26">
        <f t="shared" si="74"/>
        <v>15.103167909465476</v>
      </c>
      <c r="E489" s="26">
        <f>(D489-O489)*(1-VLOOKUP(A489,USD!A:K,9,0))</f>
        <v>15.103167909465476</v>
      </c>
      <c r="F489" s="39">
        <v>15.1</v>
      </c>
      <c r="G489" s="71">
        <f t="shared" si="77"/>
        <v>-8.1551042936021112E-3</v>
      </c>
      <c r="H489" s="71">
        <f>(+B489/(D489*(1-VLOOKUP(A489,USD!A:K,9,0)))-1)</f>
        <v>-8.1551042936021112E-3</v>
      </c>
      <c r="I489" s="71">
        <f t="shared" si="69"/>
        <v>-7.9470198675496428E-3</v>
      </c>
      <c r="J489" s="70">
        <v>13295.26</v>
      </c>
      <c r="K489">
        <v>13305.98</v>
      </c>
      <c r="L489" s="71">
        <f t="shared" si="67"/>
        <v>8.0630239649304158E-4</v>
      </c>
      <c r="M489" s="70">
        <f t="shared" si="75"/>
        <v>1</v>
      </c>
    </row>
    <row r="490" spans="1:15">
      <c r="A490" s="68">
        <v>43095</v>
      </c>
      <c r="B490">
        <v>14.98</v>
      </c>
      <c r="C490" s="71">
        <f t="shared" si="76"/>
        <v>0</v>
      </c>
      <c r="D490" s="26">
        <f t="shared" ref="D490:D521" si="78">+(F489-O490)*(1+L490)</f>
        <v>15.148581990954444</v>
      </c>
      <c r="E490" s="26">
        <f>(D490-O490)*(1-VLOOKUP(A490,USD!A:K,9,0))</f>
        <v>15.185700339593305</v>
      </c>
      <c r="F490" s="39">
        <v>15.19</v>
      </c>
      <c r="G490" s="71">
        <f t="shared" si="77"/>
        <v>-1.1128565766426735E-2</v>
      </c>
      <c r="H490" s="71">
        <f>(+B490/(D490*(1-VLOOKUP(A490,USD!A:K,9,0)))-1)</f>
        <v>-1.3545660390583802E-2</v>
      </c>
      <c r="I490" s="71">
        <f t="shared" si="69"/>
        <v>-1.3824884792626668E-2</v>
      </c>
      <c r="J490">
        <v>13305.98</v>
      </c>
      <c r="K490">
        <v>13348.79</v>
      </c>
      <c r="L490" s="71">
        <f t="shared" ref="L490:L553" si="79">+K490/J490-1</f>
        <v>3.2173503943340176E-3</v>
      </c>
      <c r="M490" s="70">
        <f t="shared" si="75"/>
        <v>2</v>
      </c>
    </row>
    <row r="491" spans="1:15">
      <c r="A491" s="68">
        <v>43096</v>
      </c>
      <c r="B491">
        <v>14.74</v>
      </c>
      <c r="C491" s="71">
        <f t="shared" si="76"/>
        <v>-1.6021361815754309E-2</v>
      </c>
      <c r="D491" s="26">
        <f t="shared" si="78"/>
        <v>14.895036943423335</v>
      </c>
      <c r="E491" s="26">
        <f>(D491-O491)*(1-VLOOKUP(A491,USD!A:K,9,0))</f>
        <v>14.889180936793446</v>
      </c>
      <c r="F491">
        <v>14.933999999999999</v>
      </c>
      <c r="G491" s="71">
        <f t="shared" si="77"/>
        <v>-1.0408631009927727E-2</v>
      </c>
      <c r="H491" s="71">
        <f>(+B491/(D491*(1-VLOOKUP(A491,USD!A:K,9,0)))-1)</f>
        <v>-1.0019418625291654E-2</v>
      </c>
      <c r="I491" s="71">
        <f t="shared" si="69"/>
        <v>-1.2990491495915246E-2</v>
      </c>
      <c r="J491">
        <v>13348.79</v>
      </c>
      <c r="K491">
        <v>13089.58</v>
      </c>
      <c r="L491" s="71">
        <f t="shared" si="79"/>
        <v>-1.9418239405968651E-2</v>
      </c>
      <c r="M491" s="70">
        <f t="shared" si="75"/>
        <v>3</v>
      </c>
    </row>
    <row r="492" spans="1:15">
      <c r="A492" s="68">
        <v>43097</v>
      </c>
      <c r="B492">
        <v>15</v>
      </c>
      <c r="C492" s="71">
        <f t="shared" si="76"/>
        <v>1.7639077340569909E-2</v>
      </c>
      <c r="D492" s="26">
        <f t="shared" si="78"/>
        <v>15.05446842297461</v>
      </c>
      <c r="E492" s="26">
        <f>(D492-O492)*(1-VLOOKUP(A492,USD!A:K,9,0))</f>
        <v>15.074751036178052</v>
      </c>
      <c r="F492">
        <v>15.061999999999999</v>
      </c>
      <c r="G492" s="71">
        <f t="shared" si="77"/>
        <v>-3.618090087557424E-3</v>
      </c>
      <c r="H492" s="71">
        <f>(+B492/(D492*(1-VLOOKUP(A492,USD!A:K,9,0)))-1)</f>
        <v>-4.9586912578958309E-3</v>
      </c>
      <c r="I492" s="71">
        <f t="shared" si="69"/>
        <v>-4.1163192139157534E-3</v>
      </c>
      <c r="J492">
        <v>13089.58</v>
      </c>
      <c r="K492">
        <v>13195.17</v>
      </c>
      <c r="L492" s="71">
        <f t="shared" si="79"/>
        <v>8.0667217741134944E-3</v>
      </c>
      <c r="M492" s="70">
        <f t="shared" si="75"/>
        <v>4</v>
      </c>
      <c r="N492" s="50" t="s">
        <v>618</v>
      </c>
    </row>
    <row r="493" spans="1:15">
      <c r="A493" s="68">
        <v>43098</v>
      </c>
      <c r="B493">
        <v>15.02</v>
      </c>
      <c r="C493" s="71">
        <f t="shared" si="76"/>
        <v>1.3333333333334085E-3</v>
      </c>
      <c r="D493" s="26">
        <f t="shared" si="78"/>
        <v>15.062627813055835</v>
      </c>
      <c r="E493" s="26">
        <f>(D493-O493)*(1-VLOOKUP(A493,USD!A:K,9,0))</f>
        <v>15.121442510215454</v>
      </c>
      <c r="F493">
        <v>15.081</v>
      </c>
      <c r="G493" s="71">
        <f t="shared" si="77"/>
        <v>-2.8300382632363563E-3</v>
      </c>
      <c r="H493" s="71">
        <f>(+B493/(D493*(1-VLOOKUP(A493,USD!A:K,9,0)))-1)</f>
        <v>-6.7085207080557208E-3</v>
      </c>
      <c r="I493" s="71">
        <f t="shared" si="69"/>
        <v>-4.0448246137524402E-3</v>
      </c>
      <c r="J493">
        <v>13195.17</v>
      </c>
      <c r="K493">
        <v>13195.72</v>
      </c>
      <c r="L493" s="71">
        <f t="shared" si="79"/>
        <v>4.1681918459435252E-5</v>
      </c>
      <c r="M493" s="70">
        <f t="shared" si="75"/>
        <v>5</v>
      </c>
    </row>
    <row r="494" spans="1:15">
      <c r="A494" s="68">
        <v>43102</v>
      </c>
      <c r="B494">
        <v>15.36</v>
      </c>
      <c r="C494" s="71">
        <f t="shared" si="76"/>
        <v>2.2636484687083902E-2</v>
      </c>
      <c r="D494" s="26">
        <f t="shared" si="78"/>
        <v>15.342214496821699</v>
      </c>
      <c r="E494" s="26">
        <f>(D494-O494)*(1-VLOOKUP(A494,USD!A:K,9,0))</f>
        <v>15.391888671576487</v>
      </c>
      <c r="F494">
        <v>15.427</v>
      </c>
      <c r="G494" s="71">
        <f t="shared" si="77"/>
        <v>1.1592526738553044E-3</v>
      </c>
      <c r="H494" s="71">
        <f>(+B494/(D494*(1-VLOOKUP(A494,USD!A:K,9,0)))-1)</f>
        <v>-2.0717841882117449E-3</v>
      </c>
      <c r="I494" s="71">
        <f t="shared" si="69"/>
        <v>-4.3430349387437728E-3</v>
      </c>
      <c r="J494">
        <v>13195.72</v>
      </c>
      <c r="K494">
        <v>13424.28</v>
      </c>
      <c r="L494" s="71">
        <f t="shared" si="79"/>
        <v>1.7320767642841961E-2</v>
      </c>
      <c r="M494" s="70">
        <f t="shared" si="75"/>
        <v>2</v>
      </c>
    </row>
    <row r="495" spans="1:15">
      <c r="A495" s="68">
        <v>43103</v>
      </c>
      <c r="B495">
        <v>15.4</v>
      </c>
      <c r="C495" s="71">
        <f t="shared" si="76"/>
        <v>2.6041666666667407E-3</v>
      </c>
      <c r="D495" s="26">
        <f t="shared" si="78"/>
        <v>15.424919972616779</v>
      </c>
      <c r="E495" s="26">
        <f>(D495-O495)*(1-VLOOKUP(A495,USD!A:K,9,0))</f>
        <v>15.407369112573644</v>
      </c>
      <c r="F495">
        <v>15.422000000000001</v>
      </c>
      <c r="G495" s="71">
        <f t="shared" si="77"/>
        <v>-1.6155657637781928E-3</v>
      </c>
      <c r="H495" s="71">
        <f>(+B495/(D495*(1-VLOOKUP(A495,USD!A:K,9,0)))-1)</f>
        <v>-4.7828493753876433E-4</v>
      </c>
      <c r="I495" s="71">
        <f t="shared" si="69"/>
        <v>-1.4265335235378318E-3</v>
      </c>
      <c r="J495">
        <v>13424.28</v>
      </c>
      <c r="K495">
        <v>13422.47</v>
      </c>
      <c r="L495" s="71">
        <f t="shared" si="79"/>
        <v>-1.3483032237115999E-4</v>
      </c>
      <c r="M495" s="70">
        <f t="shared" si="75"/>
        <v>3</v>
      </c>
    </row>
    <row r="496" spans="1:15">
      <c r="A496" s="68">
        <v>43104</v>
      </c>
      <c r="B496">
        <v>15.48</v>
      </c>
      <c r="C496" s="71">
        <f t="shared" si="76"/>
        <v>5.1948051948051965E-3</v>
      </c>
      <c r="D496" s="26">
        <f t="shared" si="78"/>
        <v>15.500451593484657</v>
      </c>
      <c r="E496" s="26">
        <f>(D496-O496)*(1-VLOOKUP(A496,USD!A:K,9,0))</f>
        <v>15.499414759232115</v>
      </c>
      <c r="F496">
        <v>15.505000000000001</v>
      </c>
      <c r="G496" s="71">
        <f t="shared" si="77"/>
        <v>-1.3194192028090912E-3</v>
      </c>
      <c r="H496" s="71">
        <f>(+B496/(D496*(1-VLOOKUP(A496,USD!A:K,9,0)))-1)</f>
        <v>-1.2526124072232969E-3</v>
      </c>
      <c r="I496" s="71">
        <f t="shared" si="69"/>
        <v>-1.6123831022251123E-3</v>
      </c>
      <c r="J496">
        <v>13422.47</v>
      </c>
      <c r="K496">
        <v>13490.75</v>
      </c>
      <c r="L496" s="71">
        <f t="shared" si="79"/>
        <v>5.086992185491912E-3</v>
      </c>
      <c r="M496" s="70">
        <f t="shared" si="75"/>
        <v>4</v>
      </c>
    </row>
    <row r="497" spans="1:14">
      <c r="A497" s="68">
        <v>43105</v>
      </c>
      <c r="B497">
        <v>15.58</v>
      </c>
      <c r="C497" s="71">
        <f t="shared" si="76"/>
        <v>6.4599483204135222E-3</v>
      </c>
      <c r="D497" s="26">
        <f t="shared" si="78"/>
        <v>15.591427811648725</v>
      </c>
      <c r="E497" s="26">
        <f>(D497-O497)*(1-VLOOKUP(A497,USD!A:K,9,0))</f>
        <v>15.640244034495428</v>
      </c>
      <c r="F497">
        <v>15.624000000000001</v>
      </c>
      <c r="G497" s="71">
        <f t="shared" si="77"/>
        <v>-7.3295478687251947E-4</v>
      </c>
      <c r="H497" s="71">
        <f>(+B497/(D497*(1-VLOOKUP(A497,USD!A:K,9,0)))-1)</f>
        <v>-3.8518602627015674E-3</v>
      </c>
      <c r="I497" s="71">
        <f t="shared" si="69"/>
        <v>-2.8161802355350929E-3</v>
      </c>
      <c r="J497">
        <v>13490.75</v>
      </c>
      <c r="K497">
        <v>13565.95</v>
      </c>
      <c r="L497" s="71">
        <f t="shared" si="79"/>
        <v>5.5741897225878301E-3</v>
      </c>
      <c r="M497" s="70">
        <f t="shared" si="75"/>
        <v>5</v>
      </c>
    </row>
    <row r="498" spans="1:14">
      <c r="A498" s="68">
        <v>43108</v>
      </c>
      <c r="B498">
        <v>15.6</v>
      </c>
      <c r="C498" s="71">
        <f t="shared" si="76"/>
        <v>1.2836970474967568E-3</v>
      </c>
      <c r="D498" s="26">
        <f t="shared" si="78"/>
        <v>15.676713630818334</v>
      </c>
      <c r="E498" s="26">
        <f>(D498-O498)*(1-VLOOKUP(A498,USD!A:K,9,0))</f>
        <v>15.663516308759005</v>
      </c>
      <c r="F498" s="70">
        <v>15.645</v>
      </c>
      <c r="G498" s="71">
        <f t="shared" si="77"/>
        <v>-4.8934765681708514E-3</v>
      </c>
      <c r="H498" s="71">
        <f>(+B498/(D498*(1-VLOOKUP(A498,USD!A:K,9,0)))-1)</f>
        <v>-4.0550478900761577E-3</v>
      </c>
      <c r="I498" s="71">
        <f t="shared" si="69"/>
        <v>-2.8763183125599667E-3</v>
      </c>
      <c r="J498">
        <v>13565.95</v>
      </c>
      <c r="K498">
        <v>13611.72</v>
      </c>
      <c r="L498" s="71">
        <f t="shared" si="79"/>
        <v>3.3738883012246479E-3</v>
      </c>
      <c r="M498" s="70">
        <f t="shared" si="75"/>
        <v>1</v>
      </c>
      <c r="N498" s="50" t="s">
        <v>624</v>
      </c>
    </row>
    <row r="499" spans="1:14">
      <c r="A499" s="68">
        <v>43109</v>
      </c>
      <c r="B499">
        <v>15.74</v>
      </c>
      <c r="C499" s="71">
        <f t="shared" si="76"/>
        <v>8.9743589743589425E-3</v>
      </c>
      <c r="D499" s="26">
        <f t="shared" si="78"/>
        <v>15.814785993246998</v>
      </c>
      <c r="E499" s="26">
        <f>(D499-O499)*(1-VLOOKUP(A499,USD!A:K,9,0))</f>
        <v>15.780480904067618</v>
      </c>
      <c r="F499">
        <v>15.724</v>
      </c>
      <c r="G499" s="71">
        <f t="shared" si="77"/>
        <v>-4.7288653339306874E-3</v>
      </c>
      <c r="H499" s="71">
        <f>(+B499/(D499*(1-VLOOKUP(A499,USD!A:K,9,0)))-1)</f>
        <v>-2.5652516113867652E-3</v>
      </c>
      <c r="I499" s="71">
        <f t="shared" si="69"/>
        <v>1.0175527855507127E-3</v>
      </c>
      <c r="J499">
        <v>13611.72</v>
      </c>
      <c r="K499">
        <v>13759.44</v>
      </c>
      <c r="L499" s="71">
        <f t="shared" si="79"/>
        <v>1.0852412479833706E-2</v>
      </c>
      <c r="M499" s="70">
        <f t="shared" si="75"/>
        <v>2</v>
      </c>
    </row>
    <row r="500" spans="1:14">
      <c r="A500" s="68">
        <v>43110</v>
      </c>
      <c r="B500">
        <v>15.84</v>
      </c>
      <c r="C500" s="71">
        <f t="shared" si="76"/>
        <v>6.3532401524777349E-3</v>
      </c>
      <c r="D500" s="26">
        <f t="shared" si="78"/>
        <v>15.916592556092398</v>
      </c>
      <c r="E500" s="26">
        <f>(D500-O500)*(1-VLOOKUP(A500,USD!A:K,9,0))</f>
        <v>15.842001716465839</v>
      </c>
      <c r="F500">
        <v>15.956</v>
      </c>
      <c r="G500" s="71">
        <f t="shared" si="77"/>
        <v>-4.8121201709772077E-3</v>
      </c>
      <c r="H500" s="71">
        <f>(+B500/(D500*(1-VLOOKUP(A500,USD!A:K,9,0)))-1)</f>
        <v>-1.2635502139601851E-4</v>
      </c>
      <c r="I500" s="71">
        <f t="shared" si="69"/>
        <v>-7.2699924793181436E-3</v>
      </c>
      <c r="J500">
        <v>13759.44</v>
      </c>
      <c r="K500">
        <v>13927.97</v>
      </c>
      <c r="L500" s="71">
        <f t="shared" si="79"/>
        <v>1.2248318245509981E-2</v>
      </c>
      <c r="M500" s="70">
        <f t="shared" si="75"/>
        <v>3</v>
      </c>
    </row>
    <row r="501" spans="1:14">
      <c r="A501" s="68">
        <v>43111</v>
      </c>
      <c r="B501">
        <v>15.92</v>
      </c>
      <c r="C501" s="71">
        <f t="shared" si="76"/>
        <v>5.050505050504972E-3</v>
      </c>
      <c r="D501" s="26">
        <f t="shared" si="78"/>
        <v>15.929078201633116</v>
      </c>
      <c r="E501" s="26">
        <f>(D501-O501)*(1-VLOOKUP(A501,USD!A:K,9,0))</f>
        <v>15.95633616375371</v>
      </c>
      <c r="F501">
        <v>15.981</v>
      </c>
      <c r="G501" s="71">
        <f t="shared" si="77"/>
        <v>-5.699138090856648E-4</v>
      </c>
      <c r="H501" s="71">
        <f>(+B501/(D501*(1-VLOOKUP(A501,USD!A:K,9,0)))-1)</f>
        <v>-2.2772247576640092E-3</v>
      </c>
      <c r="I501" s="71">
        <f t="shared" si="69"/>
        <v>-3.8170327263625792E-3</v>
      </c>
      <c r="J501">
        <v>13927.97</v>
      </c>
      <c r="K501">
        <v>13904.47</v>
      </c>
      <c r="L501" s="71">
        <f t="shared" si="79"/>
        <v>-1.6872523418703933E-3</v>
      </c>
      <c r="M501" s="70">
        <f t="shared" si="75"/>
        <v>4</v>
      </c>
    </row>
    <row r="502" spans="1:14">
      <c r="A502" s="68">
        <v>43112</v>
      </c>
      <c r="B502">
        <v>16.16</v>
      </c>
      <c r="C502" s="71">
        <f t="shared" si="76"/>
        <v>1.5075376884422065E-2</v>
      </c>
      <c r="D502" s="26">
        <f t="shared" si="78"/>
        <v>16.137942734962213</v>
      </c>
      <c r="E502" s="26">
        <f>(D502-O502)*(1-VLOOKUP(A502,USD!A:K,9,0))</f>
        <v>16.224655455257537</v>
      </c>
      <c r="F502">
        <v>16.2</v>
      </c>
      <c r="G502" s="71">
        <f t="shared" si="77"/>
        <v>1.3667953468443628E-3</v>
      </c>
      <c r="H502" s="71">
        <f>(+B502/(D502*(1-VLOOKUP(A502,USD!A:K,9,0)))-1)</f>
        <v>-3.9850125283606985E-3</v>
      </c>
      <c r="I502" s="71">
        <f t="shared" si="69"/>
        <v>-2.4691358024691024E-3</v>
      </c>
      <c r="J502">
        <v>13904.47</v>
      </c>
      <c r="K502">
        <v>14041.02</v>
      </c>
      <c r="L502" s="71">
        <f t="shared" si="79"/>
        <v>9.8205828773050285E-3</v>
      </c>
      <c r="M502" s="70">
        <f t="shared" si="75"/>
        <v>5</v>
      </c>
    </row>
    <row r="503" spans="1:14">
      <c r="A503" s="68">
        <v>43115</v>
      </c>
      <c r="B503">
        <v>16.36</v>
      </c>
      <c r="C503" s="71">
        <f t="shared" si="76"/>
        <v>1.2376237623762387E-2</v>
      </c>
      <c r="D503" s="26">
        <f t="shared" si="78"/>
        <v>16.413711397035257</v>
      </c>
      <c r="E503" s="26">
        <f>(D503-O503)*(1-VLOOKUP(A503,USD!A:K,9,0))</f>
        <v>16.570267779121789</v>
      </c>
      <c r="F503">
        <v>16.497</v>
      </c>
      <c r="G503" s="71">
        <f t="shared" si="77"/>
        <v>-3.2723493021181715E-3</v>
      </c>
      <c r="H503" s="71">
        <f>(+B503/(D503*(1-VLOOKUP(A503,USD!A:K,9,0)))-1)</f>
        <v>-1.2689461747064978E-2</v>
      </c>
      <c r="I503" s="71">
        <f t="shared" si="69"/>
        <v>-8.3045402194338314E-3</v>
      </c>
      <c r="J503">
        <v>14041.02</v>
      </c>
      <c r="K503">
        <v>14226.25</v>
      </c>
      <c r="L503" s="71">
        <f t="shared" si="79"/>
        <v>1.3192061545386213E-2</v>
      </c>
      <c r="M503" s="70">
        <f t="shared" si="75"/>
        <v>1</v>
      </c>
    </row>
    <row r="504" spans="1:14">
      <c r="A504" s="68">
        <v>43116</v>
      </c>
      <c r="B504">
        <v>16.62</v>
      </c>
      <c r="C504" s="71">
        <f t="shared" si="76"/>
        <v>1.5892420537897411E-2</v>
      </c>
      <c r="D504" s="26">
        <f t="shared" si="78"/>
        <v>16.614411211668568</v>
      </c>
      <c r="E504" s="26">
        <f>(D504-O504)*(1-VLOOKUP(A504,USD!A:K,9,0))</f>
        <v>16.60188810213851</v>
      </c>
      <c r="F504">
        <v>16.593</v>
      </c>
      <c r="G504" s="71">
        <f t="shared" si="77"/>
        <v>3.3638196745178206E-4</v>
      </c>
      <c r="H504" s="71">
        <f>(+B504/(D504*(1-VLOOKUP(A504,USD!A:K,9,0)))-1)</f>
        <v>1.0909540981158816E-3</v>
      </c>
      <c r="I504" s="71">
        <f t="shared" si="69"/>
        <v>1.6271921894774888E-3</v>
      </c>
      <c r="J504">
        <v>14226.25</v>
      </c>
      <c r="K504">
        <v>14327.5</v>
      </c>
      <c r="L504" s="71">
        <f t="shared" si="79"/>
        <v>7.1171250329495894E-3</v>
      </c>
      <c r="M504" s="70">
        <f t="shared" si="75"/>
        <v>2</v>
      </c>
      <c r="N504" s="50" t="s">
        <v>630</v>
      </c>
    </row>
    <row r="505" spans="1:14">
      <c r="A505" s="68">
        <v>43117</v>
      </c>
      <c r="B505">
        <v>16.54</v>
      </c>
      <c r="C505" s="71">
        <f t="shared" si="76"/>
        <v>-4.8134777376656057E-3</v>
      </c>
      <c r="D505" s="26">
        <f t="shared" si="78"/>
        <v>16.582924334322108</v>
      </c>
      <c r="E505" s="26">
        <f>(D505-O505)*(1-VLOOKUP(A505,USD!A:K,9,0))</f>
        <v>16.56467591815678</v>
      </c>
      <c r="F505">
        <v>16.602</v>
      </c>
      <c r="G505" s="71">
        <f t="shared" si="77"/>
        <v>-2.5884659096747642E-3</v>
      </c>
      <c r="H505" s="71">
        <f>(+B505/(D505*(1-VLOOKUP(A505,USD!A:K,9,0)))-1)</f>
        <v>-1.4896710493281784E-3</v>
      </c>
      <c r="I505" s="71">
        <f t="shared" si="69"/>
        <v>-3.734489820503617E-3</v>
      </c>
      <c r="J505">
        <v>14327.5</v>
      </c>
      <c r="K505">
        <v>14318.8</v>
      </c>
      <c r="L505" s="71">
        <f t="shared" si="79"/>
        <v>-6.0722387017975166E-4</v>
      </c>
      <c r="M505" s="70">
        <f t="shared" si="75"/>
        <v>3</v>
      </c>
    </row>
    <row r="506" spans="1:14">
      <c r="A506" s="68">
        <v>43118</v>
      </c>
      <c r="B506">
        <v>16.72</v>
      </c>
      <c r="C506" s="71">
        <f t="shared" si="76"/>
        <v>1.0882708585247869E-2</v>
      </c>
      <c r="D506" s="26">
        <f t="shared" si="78"/>
        <v>16.759048139508899</v>
      </c>
      <c r="E506" s="26">
        <f>(D506-O506)*(1-VLOOKUP(A506,USD!A:K,9,0))</f>
        <v>16.763409405081379</v>
      </c>
      <c r="F506">
        <v>16.782</v>
      </c>
      <c r="G506" s="71">
        <f t="shared" si="77"/>
        <v>-2.3299735870347948E-3</v>
      </c>
      <c r="H506" s="71">
        <f>(+B506/(D506*(1-VLOOKUP(A506,USD!A:K,9,0)))-1)</f>
        <v>-2.5895331929447485E-3</v>
      </c>
      <c r="I506" s="71">
        <f t="shared" si="69"/>
        <v>-3.694434513168976E-3</v>
      </c>
      <c r="J506">
        <v>14318.8</v>
      </c>
      <c r="K506">
        <v>14454.25</v>
      </c>
      <c r="L506" s="71">
        <f t="shared" si="79"/>
        <v>9.4595915858870505E-3</v>
      </c>
      <c r="M506" s="70">
        <f t="shared" si="75"/>
        <v>4</v>
      </c>
    </row>
    <row r="507" spans="1:14">
      <c r="A507" s="68">
        <v>43119</v>
      </c>
      <c r="B507">
        <v>16.8</v>
      </c>
      <c r="C507" s="71">
        <f t="shared" si="76"/>
        <v>4.784688995215447E-3</v>
      </c>
      <c r="D507" s="26">
        <f t="shared" si="78"/>
        <v>16.808123458498365</v>
      </c>
      <c r="E507" s="26">
        <f>(D507-O507)*(1-VLOOKUP(A507,USD!A:K,9,0))</f>
        <v>16.91760936542725</v>
      </c>
      <c r="F507">
        <v>16.853000000000002</v>
      </c>
      <c r="G507" s="71">
        <f t="shared" si="77"/>
        <v>-4.8330549917852128E-4</v>
      </c>
      <c r="H507" s="71">
        <f>(+B507/(D507*(1-VLOOKUP(A507,USD!A:K,9,0)))-1)</f>
        <v>-6.9518903579600666E-3</v>
      </c>
      <c r="I507" s="71">
        <f t="shared" si="69"/>
        <v>-3.1448406811843688E-3</v>
      </c>
      <c r="J507">
        <v>14454.25</v>
      </c>
      <c r="K507">
        <v>14476.75</v>
      </c>
      <c r="L507" s="71">
        <f t="shared" si="79"/>
        <v>1.5566355916079022E-3</v>
      </c>
      <c r="M507" s="70">
        <f t="shared" si="75"/>
        <v>5</v>
      </c>
    </row>
    <row r="508" spans="1:14">
      <c r="A508" s="68">
        <v>43122</v>
      </c>
      <c r="B508">
        <v>16.96</v>
      </c>
      <c r="C508" s="71">
        <f t="shared" si="76"/>
        <v>9.52380952380949E-3</v>
      </c>
      <c r="D508" s="26">
        <f t="shared" si="78"/>
        <v>16.994478238554926</v>
      </c>
      <c r="E508" s="26">
        <f>(D508-O508)*(1-VLOOKUP(A508,USD!A:K,9,0))</f>
        <v>16.95799762165111</v>
      </c>
      <c r="F508">
        <v>16.992000000000001</v>
      </c>
      <c r="G508" s="71">
        <f t="shared" si="77"/>
        <v>-2.0287906501715858E-3</v>
      </c>
      <c r="H508" s="71">
        <f>(+B508/(D508*(1-VLOOKUP(A508,USD!A:K,9,0)))-1)</f>
        <v>1.180787020711449E-4</v>
      </c>
      <c r="I508" s="71">
        <f t="shared" si="69"/>
        <v>-1.8832391713747842E-3</v>
      </c>
      <c r="J508">
        <v>14476.75</v>
      </c>
      <c r="K508">
        <v>14598.28</v>
      </c>
      <c r="L508" s="71">
        <f t="shared" si="79"/>
        <v>8.3948400020723568E-3</v>
      </c>
      <c r="M508" s="70">
        <f t="shared" si="75"/>
        <v>1</v>
      </c>
    </row>
    <row r="509" spans="1:14">
      <c r="A509" s="68">
        <v>43123</v>
      </c>
      <c r="B509">
        <v>17.28</v>
      </c>
      <c r="C509" s="71">
        <f t="shared" si="76"/>
        <v>1.8867924528301883E-2</v>
      </c>
      <c r="D509" s="26">
        <f t="shared" si="78"/>
        <v>17.278686486353187</v>
      </c>
      <c r="E509" s="26">
        <f>(D509-O509)*(1-VLOOKUP(A509,USD!A:K,9,0))</f>
        <v>17.30137956604753</v>
      </c>
      <c r="F509">
        <v>17.277000000000001</v>
      </c>
      <c r="G509" s="71">
        <f t="shared" si="77"/>
        <v>7.6019299722229761E-5</v>
      </c>
      <c r="H509" s="71">
        <f>(+B509/(D509*(1-VLOOKUP(A509,USD!A:K,9,0)))-1)</f>
        <v>-1.2357145258800051E-3</v>
      </c>
      <c r="I509" s="71">
        <f t="shared" si="69"/>
        <v>1.7364125716268219E-4</v>
      </c>
      <c r="J509">
        <v>14598.28</v>
      </c>
      <c r="K509">
        <v>14844.58</v>
      </c>
      <c r="L509" s="71">
        <f t="shared" si="79"/>
        <v>1.6871850656378751E-2</v>
      </c>
      <c r="M509" s="70">
        <f t="shared" si="75"/>
        <v>2</v>
      </c>
    </row>
    <row r="510" spans="1:14">
      <c r="A510" s="68">
        <v>43124</v>
      </c>
      <c r="B510">
        <v>17.260000000000002</v>
      </c>
      <c r="C510" s="71">
        <f t="shared" si="76"/>
        <v>-1.1574074074073293E-3</v>
      </c>
      <c r="D510" s="26">
        <f t="shared" si="78"/>
        <v>17.269458192821894</v>
      </c>
      <c r="E510" s="26">
        <f>(D510-O510)*(1-VLOOKUP(A510,USD!A:K,9,0))</f>
        <v>17.285914457690627</v>
      </c>
      <c r="F510">
        <v>17.382999999999999</v>
      </c>
      <c r="G510" s="71">
        <f t="shared" si="77"/>
        <v>-5.4768324033604987E-4</v>
      </c>
      <c r="H510" s="71">
        <f>(+B510/(D510*(1-VLOOKUP(A510,USD!A:K,9,0)))-1)</f>
        <v>-1.4991661421241975E-3</v>
      </c>
      <c r="I510" s="71">
        <f t="shared" si="69"/>
        <v>-7.075878732094476E-3</v>
      </c>
      <c r="J510">
        <v>14844.58</v>
      </c>
      <c r="K510">
        <v>14838.1</v>
      </c>
      <c r="L510" s="71">
        <f t="shared" si="79"/>
        <v>-4.3652295989504708E-4</v>
      </c>
      <c r="M510" s="70">
        <f t="shared" si="75"/>
        <v>3</v>
      </c>
    </row>
    <row r="511" spans="1:14">
      <c r="A511" s="68">
        <v>43125</v>
      </c>
      <c r="B511">
        <v>17.18</v>
      </c>
      <c r="C511" s="71">
        <f t="shared" si="76"/>
        <v>-4.6349942062573479E-3</v>
      </c>
      <c r="D511" s="26">
        <f t="shared" si="78"/>
        <v>17.229204012643127</v>
      </c>
      <c r="E511" s="26">
        <f>(D511-O511)*(1-VLOOKUP(A511,USD!A:K,9,0))</f>
        <v>17.404823231047818</v>
      </c>
      <c r="F511">
        <v>17.385999999999999</v>
      </c>
      <c r="G511" s="71">
        <f t="shared" si="77"/>
        <v>-2.8558494406950574E-3</v>
      </c>
      <c r="H511" s="71">
        <f>(+B511/(D511*(1-VLOOKUP(A511,USD!A:K,9,0)))-1)</f>
        <v>-1.2917294709822946E-2</v>
      </c>
      <c r="I511" s="71">
        <f t="shared" si="69"/>
        <v>-1.1848613827217247E-2</v>
      </c>
      <c r="J511">
        <v>14838.1</v>
      </c>
      <c r="K511">
        <v>14706.82</v>
      </c>
      <c r="L511" s="71">
        <f t="shared" si="79"/>
        <v>-8.8474939513819573E-3</v>
      </c>
      <c r="M511" s="70">
        <f t="shared" si="75"/>
        <v>4</v>
      </c>
    </row>
    <row r="512" spans="1:14" ht="28">
      <c r="A512" s="68">
        <v>43126</v>
      </c>
      <c r="B512">
        <v>17.440000000000001</v>
      </c>
      <c r="C512" s="71">
        <f t="shared" si="76"/>
        <v>1.5133876600698537E-2</v>
      </c>
      <c r="D512" s="26">
        <f t="shared" si="78"/>
        <v>17.465855760796693</v>
      </c>
      <c r="E512" s="26">
        <f>(D512-O512)*(1-VLOOKUP(A512,USD!A:K,9,0))</f>
        <v>17.458915845468212</v>
      </c>
      <c r="F512">
        <v>17.399000000000001</v>
      </c>
      <c r="G512" s="71">
        <f t="shared" si="77"/>
        <v>-1.4803603757410633E-3</v>
      </c>
      <c r="H512" s="71">
        <f>(+B512/(D512*(1-VLOOKUP(A512,USD!A:K,9,0)))-1)</f>
        <v>-1.0834490317519485E-3</v>
      </c>
      <c r="I512" s="71">
        <f t="shared" si="69"/>
        <v>2.3564572676590956E-3</v>
      </c>
      <c r="J512">
        <v>14706.82</v>
      </c>
      <c r="K512">
        <v>14774.37</v>
      </c>
      <c r="L512" s="71">
        <f t="shared" si="79"/>
        <v>4.5931071434885951E-3</v>
      </c>
      <c r="M512" s="70">
        <f t="shared" si="75"/>
        <v>5</v>
      </c>
      <c r="N512" s="50" t="s">
        <v>647</v>
      </c>
    </row>
    <row r="513" spans="1:14">
      <c r="A513" s="68">
        <v>43129</v>
      </c>
      <c r="B513">
        <v>16.920000000000002</v>
      </c>
      <c r="C513" s="71">
        <f t="shared" si="76"/>
        <v>-2.9816513761467878E-2</v>
      </c>
      <c r="D513" s="26">
        <f t="shared" si="78"/>
        <v>17.030902718694602</v>
      </c>
      <c r="E513" s="26">
        <f>(D513-O513)*(1-VLOOKUP(A513,USD!A:K,9,0))</f>
        <v>17.033714165294299</v>
      </c>
      <c r="F513">
        <v>17.03</v>
      </c>
      <c r="G513" s="71">
        <f t="shared" si="77"/>
        <v>-6.5118520448633754E-3</v>
      </c>
      <c r="H513" s="71">
        <f>(+B513/(D513*(1-VLOOKUP(A513,USD!A:K,9,0)))-1)</f>
        <v>-6.6758291345516696E-3</v>
      </c>
      <c r="I513" s="71">
        <f t="shared" si="69"/>
        <v>-6.4591896652964609E-3</v>
      </c>
      <c r="J513">
        <v>14774.37</v>
      </c>
      <c r="K513">
        <v>14461.8</v>
      </c>
      <c r="L513" s="71">
        <f t="shared" si="79"/>
        <v>-2.1156232042381595E-2</v>
      </c>
      <c r="M513" s="70">
        <f t="shared" si="75"/>
        <v>1</v>
      </c>
    </row>
    <row r="514" spans="1:14" ht="70">
      <c r="A514" s="68">
        <v>43130</v>
      </c>
      <c r="B514">
        <v>16.7</v>
      </c>
      <c r="C514" s="71">
        <f t="shared" si="76"/>
        <v>-1.3002364066194039E-2</v>
      </c>
      <c r="D514" s="26">
        <f t="shared" si="78"/>
        <v>16.777973239845664</v>
      </c>
      <c r="E514" s="26">
        <f>(D514-O514)*(1-VLOOKUP(A514,USD!A:K,9,0))</f>
        <v>16.74528292080954</v>
      </c>
      <c r="F514">
        <v>16.780999999999999</v>
      </c>
      <c r="G514" s="71">
        <f t="shared" si="77"/>
        <v>-4.6473575044504445E-3</v>
      </c>
      <c r="H514" s="71">
        <f>(+B514/(D514*(1-VLOOKUP(A514,USD!A:K,9,0)))-1)</f>
        <v>-2.7042195120673407E-3</v>
      </c>
      <c r="I514" s="71">
        <f t="shared" si="69"/>
        <v>-4.8268875513973741E-3</v>
      </c>
      <c r="J514">
        <v>14461.8</v>
      </c>
      <c r="K514">
        <v>14247.78</v>
      </c>
      <c r="L514" s="71">
        <f t="shared" si="79"/>
        <v>-1.4798987677882347E-2</v>
      </c>
      <c r="M514" s="70">
        <f t="shared" si="75"/>
        <v>2</v>
      </c>
      <c r="N514" s="50" t="s">
        <v>654</v>
      </c>
    </row>
    <row r="515" spans="1:14">
      <c r="A515" s="68">
        <v>43131</v>
      </c>
      <c r="B515">
        <v>17.04</v>
      </c>
      <c r="C515" s="71">
        <f t="shared" si="76"/>
        <v>2.0359281437125842E-2</v>
      </c>
      <c r="D515" s="26">
        <f t="shared" si="78"/>
        <v>17.043436844196076</v>
      </c>
      <c r="E515" s="26">
        <f>(D515-O515)*(1-VLOOKUP(A515,USD!A:K,9,0))</f>
        <v>17.132566722518437</v>
      </c>
      <c r="F515">
        <v>17.14</v>
      </c>
      <c r="G515" s="71">
        <f t="shared" si="77"/>
        <v>-2.0165206275557512E-4</v>
      </c>
      <c r="H515" s="71">
        <f>(+B515/(D515*(1-VLOOKUP(A515,USD!A:K,9,0)))-1)</f>
        <v>-5.40296874471069E-3</v>
      </c>
      <c r="I515" s="71">
        <f t="shared" si="69"/>
        <v>-5.83430571761967E-3</v>
      </c>
      <c r="J515">
        <v>14247.78</v>
      </c>
      <c r="K515">
        <v>14470.6</v>
      </c>
      <c r="L515" s="71">
        <f t="shared" si="79"/>
        <v>1.5638927608371267E-2</v>
      </c>
      <c r="M515" s="70">
        <f t="shared" si="75"/>
        <v>3</v>
      </c>
    </row>
    <row r="516" spans="1:14">
      <c r="A516" s="68">
        <v>43132</v>
      </c>
      <c r="B516">
        <v>17.079999999999998</v>
      </c>
      <c r="C516" s="71">
        <f t="shared" si="76"/>
        <v>2.3474178403755097E-3</v>
      </c>
      <c r="D516" s="26">
        <f t="shared" si="78"/>
        <v>17.214443976061808</v>
      </c>
      <c r="E516" s="26">
        <f>(D516-O516)*(1-VLOOKUP(A516,USD!A:K,9,0))</f>
        <v>17.248434143932762</v>
      </c>
      <c r="F516">
        <v>17.21</v>
      </c>
      <c r="G516" s="71">
        <f t="shared" si="77"/>
        <v>-7.8099517038578981E-3</v>
      </c>
      <c r="H516" s="71">
        <f>(+B516/(D516*(1-VLOOKUP(A516,USD!A:K,9,0)))-1)</f>
        <v>-9.7651846264555919E-3</v>
      </c>
      <c r="I516" s="71">
        <f t="shared" si="69"/>
        <v>-7.5537478210344622E-3</v>
      </c>
      <c r="J516">
        <v>14470.6</v>
      </c>
      <c r="K516">
        <v>14533.45</v>
      </c>
      <c r="L516" s="71">
        <f t="shared" si="79"/>
        <v>4.3432891517973804E-3</v>
      </c>
      <c r="M516" s="70">
        <f t="shared" si="75"/>
        <v>4</v>
      </c>
    </row>
    <row r="517" spans="1:14">
      <c r="A517" s="68">
        <v>43133</v>
      </c>
      <c r="B517">
        <v>17.18</v>
      </c>
      <c r="C517" s="71">
        <f t="shared" si="76"/>
        <v>5.8548009367682674E-3</v>
      </c>
      <c r="D517" s="26">
        <f t="shared" si="78"/>
        <v>17.25802972453203</v>
      </c>
      <c r="E517" s="26">
        <f>(D517-O517)*(1-VLOOKUP(A517,USD!A:K,9,0))</f>
        <v>17.26805044418774</v>
      </c>
      <c r="F517">
        <v>17.215</v>
      </c>
      <c r="G517" s="71">
        <f t="shared" si="77"/>
        <v>-4.5213576391696098E-3</v>
      </c>
      <c r="H517" s="71">
        <f>(+B517/(D517*(1-VLOOKUP(A517,USD!A:K,9,0)))-1)</f>
        <v>-5.0990379297494171E-3</v>
      </c>
      <c r="I517" s="71">
        <f t="shared" si="69"/>
        <v>-2.0331106593087789E-3</v>
      </c>
      <c r="J517">
        <v>14533.45</v>
      </c>
      <c r="K517">
        <v>14574.01</v>
      </c>
      <c r="L517" s="71">
        <f t="shared" si="79"/>
        <v>2.790803284836052E-3</v>
      </c>
      <c r="M517" s="70">
        <f t="shared" si="75"/>
        <v>5</v>
      </c>
    </row>
    <row r="518" spans="1:14">
      <c r="A518" s="68">
        <v>43136</v>
      </c>
      <c r="B518">
        <v>17.2</v>
      </c>
      <c r="C518" s="71">
        <f t="shared" si="76"/>
        <v>1.1641443538998875E-3</v>
      </c>
      <c r="D518" s="26">
        <f t="shared" si="78"/>
        <v>17.304228777803775</v>
      </c>
      <c r="E518" s="26">
        <f>(D518-O518)*(1-VLOOKUP(A518,USD!A:K,9,0))</f>
        <v>17.278070610641961</v>
      </c>
      <c r="F518">
        <v>17.356999999999999</v>
      </c>
      <c r="G518" s="71">
        <f t="shared" si="77"/>
        <v>-6.0233125175431779E-3</v>
      </c>
      <c r="H518" s="71">
        <f>(+B518/(D518*(1-VLOOKUP(A518,USD!A:K,9,0)))-1)</f>
        <v>-4.5184796613735312E-3</v>
      </c>
      <c r="I518" s="71">
        <f t="shared" si="69"/>
        <v>-9.0453419369707078E-3</v>
      </c>
      <c r="J518">
        <v>14574.01</v>
      </c>
      <c r="K518">
        <v>14649.55</v>
      </c>
      <c r="L518" s="71">
        <f t="shared" si="79"/>
        <v>5.1831994077127241E-3</v>
      </c>
      <c r="M518" s="70">
        <f t="shared" ref="M518:M549" si="80">WEEKDAY(A518,2)</f>
        <v>1</v>
      </c>
    </row>
    <row r="519" spans="1:14">
      <c r="A519" s="68">
        <v>43137</v>
      </c>
      <c r="B519">
        <v>16.68</v>
      </c>
      <c r="C519" s="71">
        <f t="shared" si="76"/>
        <v>-3.0232558139534849E-2</v>
      </c>
      <c r="D519" s="26">
        <f t="shared" si="78"/>
        <v>16.947658420907125</v>
      </c>
      <c r="E519" s="26">
        <f>(D519-O519)*(1-VLOOKUP(A519,USD!A:K,9,0))</f>
        <v>16.987287600050593</v>
      </c>
      <c r="F519">
        <v>16.940000000000001</v>
      </c>
      <c r="G519" s="71">
        <f t="shared" si="77"/>
        <v>-1.5793239057552255E-2</v>
      </c>
      <c r="H519" s="71">
        <f>(+B519/(D519*(1-VLOOKUP(A519,USD!A:K,9,0)))-1)</f>
        <v>-1.8089268121278979E-2</v>
      </c>
      <c r="I519" s="71">
        <f t="shared" si="69"/>
        <v>-1.5348288075560879E-2</v>
      </c>
      <c r="J519">
        <v>14649.55</v>
      </c>
      <c r="K519">
        <v>14304.06</v>
      </c>
      <c r="L519" s="71">
        <f t="shared" si="79"/>
        <v>-2.3583659566334791E-2</v>
      </c>
      <c r="M519" s="70">
        <f t="shared" si="80"/>
        <v>2</v>
      </c>
    </row>
    <row r="520" spans="1:14">
      <c r="A520" s="68">
        <v>43138</v>
      </c>
      <c r="B520">
        <v>16.22</v>
      </c>
      <c r="C520" s="71">
        <f t="shared" ref="C520:C551" si="81">B520/(B519-O520)-1</f>
        <v>-2.7577937649880147E-2</v>
      </c>
      <c r="D520" s="26">
        <f t="shared" si="78"/>
        <v>16.369580105228867</v>
      </c>
      <c r="E520" s="26">
        <f>(D520-O520)*(1-VLOOKUP(A520,USD!A:K,9,0))</f>
        <v>16.433266143406556</v>
      </c>
      <c r="F520">
        <v>16.37</v>
      </c>
      <c r="G520" s="71">
        <f t="shared" ref="G520:G551" si="82">+B520/D520-1</f>
        <v>-9.1376873607825759E-3</v>
      </c>
      <c r="H520" s="71">
        <f>(+B520/(D520*(1-VLOOKUP(A520,USD!A:K,9,0)))-1)</f>
        <v>-1.2977708846523162E-2</v>
      </c>
      <c r="I520" s="71">
        <f t="shared" si="69"/>
        <v>-9.1631032376299215E-3</v>
      </c>
      <c r="J520">
        <v>14304.06</v>
      </c>
      <c r="K520">
        <v>13822.4</v>
      </c>
      <c r="L520" s="71">
        <f t="shared" si="79"/>
        <v>-3.3672957188378705E-2</v>
      </c>
      <c r="M520" s="70">
        <f t="shared" si="80"/>
        <v>3</v>
      </c>
    </row>
    <row r="521" spans="1:14">
      <c r="A521" s="68">
        <v>43139</v>
      </c>
      <c r="B521">
        <v>15.84</v>
      </c>
      <c r="C521" s="71">
        <f t="shared" si="81"/>
        <v>-2.3427866831072675E-2</v>
      </c>
      <c r="D521" s="26">
        <f t="shared" si="78"/>
        <v>16.036226046128025</v>
      </c>
      <c r="E521" s="26">
        <f>(D521-O521)*(1-VLOOKUP(A521,USD!A:K,9,0))</f>
        <v>15.825063228519774</v>
      </c>
      <c r="F521">
        <v>15.859</v>
      </c>
      <c r="G521" s="71">
        <f t="shared" si="82"/>
        <v>-1.2236423056371404E-2</v>
      </c>
      <c r="H521" s="71">
        <f>(+B521/(D521*(1-VLOOKUP(A521,USD!A:K,9,0)))-1)</f>
        <v>9.438680442872549E-4</v>
      </c>
      <c r="I521" s="71">
        <f t="shared" si="69"/>
        <v>-1.1980578851125134E-3</v>
      </c>
      <c r="J521">
        <v>13822.4</v>
      </c>
      <c r="K521">
        <v>13540.57</v>
      </c>
      <c r="L521" s="71">
        <f t="shared" si="79"/>
        <v>-2.0389367982405315E-2</v>
      </c>
      <c r="M521" s="70">
        <f t="shared" si="80"/>
        <v>4</v>
      </c>
    </row>
    <row r="522" spans="1:14" ht="42">
      <c r="A522" s="68">
        <v>43140</v>
      </c>
      <c r="B522">
        <v>15.06</v>
      </c>
      <c r="C522" s="71">
        <f t="shared" si="81"/>
        <v>-4.9242424242424199E-2</v>
      </c>
      <c r="D522" s="26">
        <f t="shared" ref="D522:D553" si="83">+(F521-O522)*(1+L522)</f>
        <v>15.168483232242069</v>
      </c>
      <c r="E522" s="26">
        <f>(D522-O522)*(1-VLOOKUP(A522,USD!A:K,9,0))</f>
        <v>15.16481485203375</v>
      </c>
      <c r="F522">
        <v>15.269</v>
      </c>
      <c r="G522" s="71">
        <f t="shared" si="82"/>
        <v>-7.1518839808240031E-3</v>
      </c>
      <c r="H522" s="71">
        <f>(+B522/(D522*(1-VLOOKUP(A522,USD!A:K,9,0)))-1)</f>
        <v>-6.91171326893536E-3</v>
      </c>
      <c r="I522" s="71">
        <f t="shared" si="69"/>
        <v>-1.3687864300216068E-2</v>
      </c>
      <c r="J522" s="70">
        <v>13540.57</v>
      </c>
      <c r="K522">
        <v>12951</v>
      </c>
      <c r="L522" s="71">
        <f t="shared" si="79"/>
        <v>-4.3541003074464402E-2</v>
      </c>
      <c r="M522" s="70">
        <f t="shared" si="80"/>
        <v>5</v>
      </c>
      <c r="N522" s="50" t="s">
        <v>696</v>
      </c>
    </row>
    <row r="523" spans="1:14">
      <c r="A523" s="68">
        <v>43143</v>
      </c>
      <c r="B523">
        <v>15.3</v>
      </c>
      <c r="C523" s="71">
        <f t="shared" si="81"/>
        <v>1.5936254980079667E-2</v>
      </c>
      <c r="D523" s="26">
        <f t="shared" si="83"/>
        <v>15.346176182534165</v>
      </c>
      <c r="E523" s="26">
        <f>(D523-O523)*(1-VLOOKUP(A523,USD!A:K,9,0))</f>
        <v>15.431084553490965</v>
      </c>
      <c r="F523">
        <v>15.324999999999999</v>
      </c>
      <c r="G523" s="71">
        <f t="shared" si="82"/>
        <v>-3.008969920905713E-3</v>
      </c>
      <c r="H523" s="71">
        <f>(+B523/(D523*(1-VLOOKUP(A523,USD!A:K,9,0)))-1)</f>
        <v>-8.4948373548577871E-3</v>
      </c>
      <c r="I523" s="71">
        <f t="shared" si="69"/>
        <v>-1.6313213703098572E-3</v>
      </c>
      <c r="J523" s="70">
        <v>12951</v>
      </c>
      <c r="K523">
        <v>13016.46</v>
      </c>
      <c r="L523" s="71">
        <f t="shared" si="79"/>
        <v>5.0544359508917225E-3</v>
      </c>
      <c r="M523" s="70">
        <f t="shared" si="80"/>
        <v>1</v>
      </c>
    </row>
    <row r="524" spans="1:14">
      <c r="A524" s="68">
        <v>43144</v>
      </c>
      <c r="B524">
        <v>15.52</v>
      </c>
      <c r="C524" s="71">
        <f t="shared" si="81"/>
        <v>1.437908496732021E-2</v>
      </c>
      <c r="D524" s="26">
        <f t="shared" si="83"/>
        <v>15.583735631654074</v>
      </c>
      <c r="E524" s="26">
        <f>(D524-O524)*(1-VLOOKUP(A524,USD!A:K,9,0))</f>
        <v>15.548942952470302</v>
      </c>
      <c r="F524">
        <v>15.586</v>
      </c>
      <c r="G524" s="71">
        <f t="shared" si="82"/>
        <v>-4.0898814739011025E-3</v>
      </c>
      <c r="H524" s="71">
        <f>(+B524/(D524*(1-VLOOKUP(A524,USD!A:K,9,0)))-1)</f>
        <v>-1.861409650725121E-3</v>
      </c>
      <c r="I524" s="71">
        <f t="shared" si="69"/>
        <v>-4.2345694854356575E-3</v>
      </c>
      <c r="J524">
        <v>13016.46</v>
      </c>
      <c r="K524">
        <v>13236.22</v>
      </c>
      <c r="L524" s="71">
        <f t="shared" si="79"/>
        <v>1.6883238607117379E-2</v>
      </c>
      <c r="M524" s="70">
        <f t="shared" si="80"/>
        <v>2</v>
      </c>
    </row>
    <row r="525" spans="1:14">
      <c r="A525" s="68">
        <v>43145</v>
      </c>
      <c r="B525">
        <v>15.7</v>
      </c>
      <c r="C525" s="71">
        <f t="shared" si="81"/>
        <v>1.1597938144329856E-2</v>
      </c>
      <c r="D525" s="26">
        <f t="shared" si="83"/>
        <v>15.72410030960501</v>
      </c>
      <c r="E525" s="26">
        <f>(D525-O525)*(1-VLOOKUP(A525,USD!A:K,9,0))</f>
        <v>15.719428730496364</v>
      </c>
      <c r="F525">
        <v>15.759</v>
      </c>
      <c r="G525" s="71">
        <f t="shared" si="82"/>
        <v>-1.5326987955101012E-3</v>
      </c>
      <c r="H525" s="71">
        <f>(+B525/(D525*(1-VLOOKUP(A525,USD!A:K,9,0)))-1)</f>
        <v>-1.2359692473221662E-3</v>
      </c>
      <c r="I525" s="71">
        <f t="shared" si="69"/>
        <v>-3.7438923789581136E-3</v>
      </c>
      <c r="J525">
        <v>13236.22</v>
      </c>
      <c r="K525">
        <v>13353.5</v>
      </c>
      <c r="L525" s="71">
        <f t="shared" si="79"/>
        <v>8.8605357118574091E-3</v>
      </c>
      <c r="M525" s="70">
        <f t="shared" si="80"/>
        <v>3</v>
      </c>
    </row>
    <row r="526" spans="1:14">
      <c r="A526" s="68">
        <v>43146</v>
      </c>
      <c r="B526">
        <v>16.079999999999998</v>
      </c>
      <c r="C526" s="71">
        <f t="shared" si="81"/>
        <v>2.420382165605095E-2</v>
      </c>
      <c r="D526" s="26">
        <f t="shared" si="83"/>
        <v>15.759</v>
      </c>
      <c r="E526" s="26">
        <f>(D526-O526)*(1-VLOOKUP(A526,USD!A:K,9,0))</f>
        <v>15.833790878221111</v>
      </c>
      <c r="F526" s="70">
        <v>15.829000000000001</v>
      </c>
      <c r="G526" s="71">
        <f t="shared" si="82"/>
        <v>2.0369312773653059E-2</v>
      </c>
      <c r="H526" s="71">
        <f>(+B526/(D526*(1-VLOOKUP(A526,USD!A:K,9,0)))-1)</f>
        <v>1.5549600450864842E-2</v>
      </c>
      <c r="I526" s="71">
        <f t="shared" si="69"/>
        <v>1.5856971381641216E-2</v>
      </c>
      <c r="J526">
        <v>13353.5</v>
      </c>
      <c r="K526">
        <v>13353.5</v>
      </c>
      <c r="L526" s="71">
        <f t="shared" si="79"/>
        <v>0</v>
      </c>
      <c r="M526" s="70">
        <f t="shared" si="80"/>
        <v>4</v>
      </c>
    </row>
    <row r="527" spans="1:14">
      <c r="A527" s="68">
        <v>43147</v>
      </c>
      <c r="B527">
        <v>16.079999999999998</v>
      </c>
      <c r="C527" s="71">
        <f t="shared" si="81"/>
        <v>0</v>
      </c>
      <c r="D527" s="26">
        <f t="shared" si="83"/>
        <v>15.829000000000001</v>
      </c>
      <c r="E527" s="26">
        <f>(D527-O527)*(1-VLOOKUP(A527,USD!A:K,9,0))</f>
        <v>15.885126421527843</v>
      </c>
      <c r="F527" s="70">
        <v>15.759</v>
      </c>
      <c r="G527" s="71">
        <f t="shared" si="82"/>
        <v>1.5856971381641216E-2</v>
      </c>
      <c r="H527" s="71">
        <f>(+B527/(D527*(1-VLOOKUP(A527,USD!A:K,9,0)))-1)</f>
        <v>1.226767564204323E-2</v>
      </c>
      <c r="I527" s="71">
        <f>+B527/F527-1</f>
        <v>2.0369312773653059E-2</v>
      </c>
      <c r="J527">
        <v>13353.5</v>
      </c>
      <c r="K527">
        <v>13353.5</v>
      </c>
      <c r="L527" s="71">
        <f t="shared" si="79"/>
        <v>0</v>
      </c>
      <c r="M527" s="70">
        <f t="shared" si="80"/>
        <v>5</v>
      </c>
      <c r="N527" s="50" t="s">
        <v>688</v>
      </c>
    </row>
    <row r="528" spans="1:14">
      <c r="A528" s="68">
        <v>43150</v>
      </c>
      <c r="B528">
        <v>16.079999999999998</v>
      </c>
      <c r="C528" s="71">
        <f t="shared" si="81"/>
        <v>0</v>
      </c>
      <c r="D528" s="26">
        <f t="shared" si="83"/>
        <v>15.759</v>
      </c>
      <c r="E528" s="26">
        <f>(D528-O528)*(1-VLOOKUP(A528,USD!A:K,9,0))</f>
        <v>15.686230685291889</v>
      </c>
      <c r="F528" s="70">
        <v>15.759</v>
      </c>
      <c r="G528" s="71">
        <f t="shared" si="82"/>
        <v>2.0369312773653059E-2</v>
      </c>
      <c r="H528" s="71">
        <f>(+B528/(D528*(1-VLOOKUP(A528,USD!A:K,9,0)))-1)</f>
        <v>2.5102863945340559E-2</v>
      </c>
      <c r="I528" s="71">
        <f t="shared" ref="I528:I619" si="84">+B528/F528-1</f>
        <v>2.0369312773653059E-2</v>
      </c>
      <c r="J528">
        <v>13353.5</v>
      </c>
      <c r="K528">
        <v>13353.5</v>
      </c>
      <c r="L528" s="71">
        <f t="shared" si="79"/>
        <v>0</v>
      </c>
      <c r="M528" s="70">
        <f t="shared" si="80"/>
        <v>1</v>
      </c>
    </row>
    <row r="529" spans="1:13">
      <c r="A529" s="68">
        <v>43151</v>
      </c>
      <c r="B529">
        <v>15.9</v>
      </c>
      <c r="C529" s="71">
        <f t="shared" si="81"/>
        <v>-1.1194029850746134E-2</v>
      </c>
      <c r="D529" s="26">
        <f t="shared" si="83"/>
        <v>15.759</v>
      </c>
      <c r="E529" s="26">
        <f>(D529-O529)*(1-VLOOKUP(A529,USD!A:K,9,0))</f>
        <v>15.732618119095358</v>
      </c>
      <c r="F529" s="70">
        <v>15.702999999999999</v>
      </c>
      <c r="G529" s="71">
        <f t="shared" si="82"/>
        <v>8.9472682276794391E-3</v>
      </c>
      <c r="H529" s="71">
        <f>(+B529/(D529*(1-VLOOKUP(A529,USD!A:K,9,0)))-1)</f>
        <v>1.0639162511768108E-2</v>
      </c>
      <c r="I529" s="71">
        <f t="shared" si="84"/>
        <v>1.2545373495510548E-2</v>
      </c>
      <c r="J529">
        <v>13353.5</v>
      </c>
      <c r="K529">
        <v>13353.5</v>
      </c>
      <c r="L529" s="71">
        <f t="shared" si="79"/>
        <v>0</v>
      </c>
      <c r="M529" s="70">
        <f t="shared" si="80"/>
        <v>2</v>
      </c>
    </row>
    <row r="530" spans="1:13">
      <c r="A530" s="68">
        <v>43152</v>
      </c>
      <c r="B530">
        <v>16.100000000000001</v>
      </c>
      <c r="C530" s="71">
        <f t="shared" si="81"/>
        <v>1.2578616352201255E-2</v>
      </c>
      <c r="D530" s="26">
        <f t="shared" si="83"/>
        <v>15.702999999999999</v>
      </c>
      <c r="E530" s="26">
        <f>(D530-O530)*(1-VLOOKUP(A530,USD!A:K,9,0))</f>
        <v>15.634853630884576</v>
      </c>
      <c r="F530">
        <v>15.723000000000001</v>
      </c>
      <c r="G530" s="71">
        <f t="shared" si="82"/>
        <v>2.5281793287906806E-2</v>
      </c>
      <c r="H530" s="71">
        <f>(+B530/(D530*(1-VLOOKUP(A530,USD!A:K,9,0)))-1)</f>
        <v>2.9750605928065221E-2</v>
      </c>
      <c r="I530" s="71">
        <f t="shared" si="84"/>
        <v>2.3977612414933569E-2</v>
      </c>
      <c r="J530">
        <v>13353.5</v>
      </c>
      <c r="K530">
        <v>13353.5</v>
      </c>
      <c r="L530" s="71">
        <f t="shared" si="79"/>
        <v>0</v>
      </c>
      <c r="M530" s="70">
        <f t="shared" si="80"/>
        <v>3</v>
      </c>
    </row>
    <row r="531" spans="1:13">
      <c r="A531" s="68">
        <v>43153</v>
      </c>
      <c r="B531">
        <v>15.96</v>
      </c>
      <c r="C531" s="71">
        <f t="shared" si="81"/>
        <v>-8.6956521739131043E-3</v>
      </c>
      <c r="D531" s="26">
        <f t="shared" si="83"/>
        <v>16.061044205638972</v>
      </c>
      <c r="E531" s="26">
        <f>(D531-O531)*(1-VLOOKUP(A531,USD!A:K,9,0))</f>
        <v>16.066260606278838</v>
      </c>
      <c r="F531">
        <v>16.056000000000001</v>
      </c>
      <c r="G531" s="71">
        <f t="shared" si="82"/>
        <v>-6.2912600417035502E-3</v>
      </c>
      <c r="H531" s="71">
        <f>(+B531/(D531*(1-VLOOKUP(A531,USD!A:K,9,0)))-1)</f>
        <v>-6.6138978373916357E-3</v>
      </c>
      <c r="I531" s="71">
        <f t="shared" si="84"/>
        <v>-5.9790732436472149E-3</v>
      </c>
      <c r="J531">
        <v>13353.5</v>
      </c>
      <c r="K531">
        <v>13640.6</v>
      </c>
      <c r="L531" s="71">
        <f t="shared" si="79"/>
        <v>2.1499981278316538E-2</v>
      </c>
      <c r="M531" s="70">
        <f t="shared" si="80"/>
        <v>4</v>
      </c>
    </row>
    <row r="532" spans="1:13">
      <c r="A532" s="68">
        <v>43154</v>
      </c>
      <c r="B532">
        <v>16.14</v>
      </c>
      <c r="C532" s="71">
        <f t="shared" si="81"/>
        <v>1.1278195488721776E-2</v>
      </c>
      <c r="D532" s="26">
        <f t="shared" si="83"/>
        <v>16.176249912760436</v>
      </c>
      <c r="E532" s="26">
        <f>(D532-O532)*(1-VLOOKUP(A532,USD!A:K,9,0))</f>
        <v>16.184248683196092</v>
      </c>
      <c r="F532">
        <v>16.177</v>
      </c>
      <c r="G532" s="71">
        <f t="shared" si="82"/>
        <v>-2.240934268197714E-3</v>
      </c>
      <c r="H532" s="71">
        <f>(+B532/(D532*(1-VLOOKUP(A532,USD!A:K,9,0)))-1)</f>
        <v>-2.7340585319869382E-3</v>
      </c>
      <c r="I532" s="71">
        <f t="shared" si="84"/>
        <v>-2.2871978735240495E-3</v>
      </c>
      <c r="J532">
        <v>13640.6</v>
      </c>
      <c r="K532">
        <v>13742.76</v>
      </c>
      <c r="L532" s="71">
        <f t="shared" si="79"/>
        <v>7.4894066243420543E-3</v>
      </c>
      <c r="M532" s="70">
        <f t="shared" si="80"/>
        <v>5</v>
      </c>
    </row>
    <row r="533" spans="1:13">
      <c r="A533" s="68">
        <v>43157</v>
      </c>
      <c r="B533">
        <v>16.36</v>
      </c>
      <c r="C533" s="71">
        <f t="shared" si="81"/>
        <v>1.3630731102850069E-2</v>
      </c>
      <c r="D533" s="26">
        <f t="shared" si="83"/>
        <v>16.258810458743369</v>
      </c>
      <c r="E533" s="26">
        <f>(D533-O533)*(1-VLOOKUP(A533,USD!A:K,9,0))</f>
        <v>16.339052027771519</v>
      </c>
      <c r="F533">
        <v>16.309999999999999</v>
      </c>
      <c r="G533" s="71">
        <f t="shared" si="82"/>
        <v>6.2236743280450479E-3</v>
      </c>
      <c r="H533" s="71">
        <f>(+B533/(D533*(1-VLOOKUP(A533,USD!A:K,9,0)))-1)</f>
        <v>1.2820800247697051E-3</v>
      </c>
      <c r="I533" s="71">
        <f t="shared" si="84"/>
        <v>3.0656039239731481E-3</v>
      </c>
      <c r="J533">
        <v>13742.76</v>
      </c>
      <c r="K533">
        <v>13812.26</v>
      </c>
      <c r="L533" s="71">
        <f t="shared" si="79"/>
        <v>5.0572083045909988E-3</v>
      </c>
      <c r="M533" s="70">
        <f t="shared" si="80"/>
        <v>1</v>
      </c>
    </row>
    <row r="534" spans="1:13">
      <c r="A534" s="68">
        <v>43158</v>
      </c>
      <c r="B534">
        <v>15.96</v>
      </c>
      <c r="C534" s="71">
        <f t="shared" si="81"/>
        <v>-2.4449877750611138E-2</v>
      </c>
      <c r="D534" s="26">
        <f t="shared" si="83"/>
        <v>16.004836811644147</v>
      </c>
      <c r="E534" s="26">
        <f>(D534-O534)*(1-VLOOKUP(A534,USD!A:K,9,0))</f>
        <v>16.017186620017807</v>
      </c>
      <c r="F534">
        <v>15.984999999999999</v>
      </c>
      <c r="G534" s="71">
        <f t="shared" si="82"/>
        <v>-2.8014538462226568E-3</v>
      </c>
      <c r="H534" s="71">
        <f>(+B534/(D534*(1-VLOOKUP(A534,USD!A:K,9,0)))-1)</f>
        <v>-3.5703286335151407E-3</v>
      </c>
      <c r="I534" s="71">
        <f t="shared" si="84"/>
        <v>-1.5639662183295489E-3</v>
      </c>
      <c r="J534">
        <v>13812.26</v>
      </c>
      <c r="K534">
        <v>13553.83</v>
      </c>
      <c r="L534" s="71">
        <f t="shared" si="79"/>
        <v>-1.8710189353516427E-2</v>
      </c>
      <c r="M534" s="70">
        <f t="shared" si="80"/>
        <v>2</v>
      </c>
    </row>
    <row r="535" spans="1:13">
      <c r="A535" s="68">
        <v>43159</v>
      </c>
      <c r="B535">
        <v>15.68</v>
      </c>
      <c r="C535" s="71">
        <f t="shared" si="81"/>
        <v>-1.7543859649122862E-2</v>
      </c>
      <c r="D535" s="26">
        <f t="shared" si="83"/>
        <v>15.736364913090986</v>
      </c>
      <c r="E535" s="26">
        <f>(D535-O535)*(1-VLOOKUP(A535,USD!A:K,9,0))</f>
        <v>15.669925990682787</v>
      </c>
      <c r="F535">
        <v>15.715999999999999</v>
      </c>
      <c r="G535" s="71">
        <f t="shared" si="82"/>
        <v>-3.5818254979647079E-3</v>
      </c>
      <c r="H535" s="71">
        <f>(+B535/(D535*(1-VLOOKUP(A535,USD!A:K,9,0)))-1)</f>
        <v>6.4288812360713266E-4</v>
      </c>
      <c r="I535" s="71">
        <f t="shared" si="84"/>
        <v>-2.2906592008143933E-3</v>
      </c>
      <c r="J535">
        <v>13553.83</v>
      </c>
      <c r="K535">
        <v>13343.01</v>
      </c>
      <c r="L535" s="71">
        <f t="shared" si="79"/>
        <v>-1.555427506468654E-2</v>
      </c>
      <c r="M535" s="70">
        <f t="shared" si="80"/>
        <v>3</v>
      </c>
    </row>
    <row r="536" spans="1:13">
      <c r="A536" s="68">
        <v>43160</v>
      </c>
      <c r="B536">
        <v>15.74</v>
      </c>
      <c r="C536" s="71">
        <f t="shared" si="81"/>
        <v>3.8265306122449161E-3</v>
      </c>
      <c r="D536" s="26">
        <f t="shared" si="83"/>
        <v>15.806140491538265</v>
      </c>
      <c r="E536" s="26">
        <f>(D536-O536)*(1-VLOOKUP(A536,USD!A:K,9,0))</f>
        <v>15.773632983044667</v>
      </c>
      <c r="F536">
        <v>15.73</v>
      </c>
      <c r="G536" s="71">
        <f t="shared" si="82"/>
        <v>-4.1844808081816787E-3</v>
      </c>
      <c r="H536" s="71">
        <f>(+B536/(D536*(1-VLOOKUP(A536,USD!A:K,9,0)))-1)</f>
        <v>-2.1322280720503795E-3</v>
      </c>
      <c r="I536" s="71">
        <f t="shared" si="84"/>
        <v>6.3572790845523031E-4</v>
      </c>
      <c r="J536">
        <v>13343.01</v>
      </c>
      <c r="K536">
        <v>13419.54</v>
      </c>
      <c r="L536" s="71">
        <f t="shared" si="79"/>
        <v>5.7355873974462845E-3</v>
      </c>
      <c r="M536" s="70">
        <f t="shared" si="80"/>
        <v>4</v>
      </c>
    </row>
    <row r="537" spans="1:13">
      <c r="A537" s="68">
        <v>43161</v>
      </c>
      <c r="B537">
        <v>15.56</v>
      </c>
      <c r="C537" s="71">
        <f t="shared" si="81"/>
        <v>-1.1435832274459989E-2</v>
      </c>
      <c r="D537" s="26">
        <f t="shared" si="83"/>
        <v>15.58964420539005</v>
      </c>
      <c r="E537" s="26">
        <f>(D537-O537)*(1-VLOOKUP(A537,USD!A:K,9,0))</f>
        <v>15.567769998184612</v>
      </c>
      <c r="F537">
        <v>15.629</v>
      </c>
      <c r="G537" s="71">
        <f t="shared" si="82"/>
        <v>-1.9015318758718314E-3</v>
      </c>
      <c r="H537" s="71">
        <f>(+B537/(D537*(1-VLOOKUP(A537,USD!A:K,9,0)))-1)</f>
        <v>-4.99107976641322E-4</v>
      </c>
      <c r="I537" s="71">
        <f t="shared" si="84"/>
        <v>-4.4148697933328318E-3</v>
      </c>
      <c r="J537">
        <v>13419.54</v>
      </c>
      <c r="K537">
        <v>13299.8</v>
      </c>
      <c r="L537" s="71">
        <f t="shared" si="79"/>
        <v>-8.9228095746949343E-3</v>
      </c>
      <c r="M537" s="70">
        <f t="shared" si="80"/>
        <v>5</v>
      </c>
    </row>
    <row r="538" spans="1:13">
      <c r="A538" s="68">
        <v>43164</v>
      </c>
      <c r="B538">
        <v>15.54</v>
      </c>
      <c r="C538" s="71">
        <f t="shared" si="81"/>
        <v>-1.2853470437018677E-3</v>
      </c>
      <c r="D538" s="26">
        <f t="shared" si="83"/>
        <v>15.615015947608235</v>
      </c>
      <c r="E538" s="26">
        <f>(D538-O538)*(1-VLOOKUP(A538,USD!A:K,9,0))</f>
        <v>15.65788014488052</v>
      </c>
      <c r="F538">
        <v>15.637</v>
      </c>
      <c r="G538" s="71">
        <f t="shared" si="82"/>
        <v>-4.8040903614783304E-3</v>
      </c>
      <c r="H538" s="71">
        <f>(+B538/(D538*(1-VLOOKUP(A538,USD!A:K,9,0)))-1)</f>
        <v>-7.5284868570835162E-3</v>
      </c>
      <c r="I538" s="71">
        <f t="shared" si="84"/>
        <v>-6.2032359148175287E-3</v>
      </c>
      <c r="J538">
        <v>13299.8</v>
      </c>
      <c r="K538">
        <v>13287.9</v>
      </c>
      <c r="L538" s="71">
        <f t="shared" si="79"/>
        <v>-8.9475029699692676E-4</v>
      </c>
      <c r="M538" s="70">
        <f t="shared" si="80"/>
        <v>1</v>
      </c>
    </row>
    <row r="539" spans="1:13">
      <c r="A539" s="68">
        <v>43165</v>
      </c>
      <c r="B539">
        <v>15.8</v>
      </c>
      <c r="C539" s="71">
        <f t="shared" si="81"/>
        <v>1.6731016731016846E-2</v>
      </c>
      <c r="D539" s="26">
        <f t="shared" si="83"/>
        <v>15.807610274008685</v>
      </c>
      <c r="E539" s="26">
        <f>(D539-O539)*(1-VLOOKUP(A539,USD!A:K,9,0))</f>
        <v>15.799114238222096</v>
      </c>
      <c r="F539">
        <v>15.865</v>
      </c>
      <c r="G539" s="71">
        <f t="shared" si="82"/>
        <v>-4.814310244728448E-4</v>
      </c>
      <c r="H539" s="71">
        <f>(+B539/(D539*(1-VLOOKUP(A539,USD!A:K,9,0)))-1)</f>
        <v>5.6064015016898949E-5</v>
      </c>
      <c r="I539" s="71">
        <f t="shared" si="84"/>
        <v>-4.0970690198549597E-3</v>
      </c>
      <c r="J539">
        <v>13287.9</v>
      </c>
      <c r="K539">
        <v>13432.88</v>
      </c>
      <c r="L539" s="71">
        <f t="shared" si="79"/>
        <v>1.0910678135747531E-2</v>
      </c>
      <c r="M539" s="70">
        <f t="shared" si="80"/>
        <v>2</v>
      </c>
    </row>
    <row r="540" spans="1:13">
      <c r="A540" s="68">
        <v>43166</v>
      </c>
      <c r="B540">
        <v>15.72</v>
      </c>
      <c r="C540" s="71">
        <f t="shared" si="81"/>
        <v>-5.0632911392405333E-3</v>
      </c>
      <c r="D540" s="26">
        <f t="shared" si="83"/>
        <v>15.775275082484175</v>
      </c>
      <c r="E540" s="26">
        <f>(D540-O540)*(1-VLOOKUP(A540,USD!A:K,9,0))</f>
        <v>15.812086313292772</v>
      </c>
      <c r="F540">
        <v>15.769</v>
      </c>
      <c r="G540" s="71">
        <f t="shared" si="82"/>
        <v>-3.5039060932476884E-3</v>
      </c>
      <c r="H540" s="71">
        <f>(+B540/(D540*(1-VLOOKUP(A540,USD!A:K,9,0)))-1)</f>
        <v>-5.8237927284369162E-3</v>
      </c>
      <c r="I540" s="71">
        <f t="shared" si="84"/>
        <v>-3.1073625467689103E-3</v>
      </c>
      <c r="J540">
        <v>13432.88</v>
      </c>
      <c r="K540">
        <v>13356.91</v>
      </c>
      <c r="L540" s="71">
        <f t="shared" si="79"/>
        <v>-5.6555258440482703E-3</v>
      </c>
      <c r="M540" s="70">
        <f t="shared" si="80"/>
        <v>3</v>
      </c>
    </row>
    <row r="541" spans="1:13">
      <c r="A541" s="68">
        <v>43167</v>
      </c>
      <c r="B541">
        <v>15.94</v>
      </c>
      <c r="C541" s="71">
        <f t="shared" si="81"/>
        <v>1.3994910941475647E-2</v>
      </c>
      <c r="D541" s="26">
        <f t="shared" si="83"/>
        <v>15.952050080445252</v>
      </c>
      <c r="E541" s="26">
        <f>(D541-O541)*(1-VLOOKUP(A541,USD!A:K,9,0))</f>
        <v>15.942956651197813</v>
      </c>
      <c r="F541">
        <v>15.904999999999999</v>
      </c>
      <c r="G541" s="71">
        <f t="shared" si="82"/>
        <v>-7.5539384495937334E-4</v>
      </c>
      <c r="H541" s="71">
        <f>(+B541/(D541*(1-VLOOKUP(A541,USD!A:K,9,0)))-1)</f>
        <v>-1.8545187461138646E-4</v>
      </c>
      <c r="I541" s="71">
        <f t="shared" si="84"/>
        <v>2.2005658597925581E-3</v>
      </c>
      <c r="J541">
        <v>13356.91</v>
      </c>
      <c r="K541">
        <v>13511.96</v>
      </c>
      <c r="L541" s="71">
        <f t="shared" si="79"/>
        <v>1.1608223758339253E-2</v>
      </c>
      <c r="M541" s="70">
        <f t="shared" si="80"/>
        <v>4</v>
      </c>
    </row>
    <row r="542" spans="1:13">
      <c r="A542" s="68">
        <v>43168</v>
      </c>
      <c r="B542">
        <v>16</v>
      </c>
      <c r="C542" s="71">
        <f t="shared" si="81"/>
        <v>3.7641154328733606E-3</v>
      </c>
      <c r="D542" s="26">
        <f t="shared" si="83"/>
        <v>15.980016922045358</v>
      </c>
      <c r="E542" s="26">
        <f>(D542-O542)*(1-VLOOKUP(A542,USD!A:K,9,0))</f>
        <v>15.936122229021622</v>
      </c>
      <c r="F542">
        <v>16.024999999999999</v>
      </c>
      <c r="G542" s="71">
        <f t="shared" si="82"/>
        <v>1.2505041798218652E-3</v>
      </c>
      <c r="H542" s="71">
        <f>(+B542/(D542*(1-VLOOKUP(A542,USD!A:K,9,0)))-1)</f>
        <v>4.0083635190779621E-3</v>
      </c>
      <c r="I542" s="71">
        <f t="shared" si="84"/>
        <v>-1.5600624024960652E-3</v>
      </c>
      <c r="J542">
        <v>13511.96</v>
      </c>
      <c r="K542">
        <v>13575.69</v>
      </c>
      <c r="L542" s="71">
        <f t="shared" si="79"/>
        <v>4.7165622159923704E-3</v>
      </c>
      <c r="M542" s="70">
        <f t="shared" si="80"/>
        <v>5</v>
      </c>
    </row>
    <row r="543" spans="1:13">
      <c r="A543" s="68">
        <v>43171</v>
      </c>
      <c r="B543">
        <v>16.059999999999999</v>
      </c>
      <c r="C543" s="71">
        <f t="shared" si="81"/>
        <v>3.7499999999999201E-3</v>
      </c>
      <c r="D543" s="26">
        <f t="shared" si="83"/>
        <v>16.018637542548479</v>
      </c>
      <c r="E543" s="26">
        <f>(D543-O543)*(1-VLOOKUP(A543,USD!A:K,9,0))</f>
        <v>16.051968413305435</v>
      </c>
      <c r="F543">
        <v>16.026</v>
      </c>
      <c r="G543" s="71">
        <f t="shared" si="82"/>
        <v>2.5821457874712905E-3</v>
      </c>
      <c r="H543" s="71">
        <f>(+B543/(D543*(1-VLOOKUP(A543,USD!A:K,9,0)))-1)</f>
        <v>5.0034902186246732E-4</v>
      </c>
      <c r="I543" s="71">
        <f t="shared" si="84"/>
        <v>2.1215524772244532E-3</v>
      </c>
      <c r="J543">
        <v>13575.69</v>
      </c>
      <c r="K543">
        <v>13570.3</v>
      </c>
      <c r="L543" s="71">
        <f t="shared" si="79"/>
        <v>-3.9703322630391114E-4</v>
      </c>
      <c r="M543" s="70">
        <f t="shared" si="80"/>
        <v>1</v>
      </c>
    </row>
    <row r="544" spans="1:13">
      <c r="A544" s="68">
        <v>43172</v>
      </c>
      <c r="B544">
        <v>15.88</v>
      </c>
      <c r="C544" s="71">
        <f t="shared" si="81"/>
        <v>-1.1207970112079524E-2</v>
      </c>
      <c r="D544" s="26">
        <f t="shared" si="83"/>
        <v>15.887355135848139</v>
      </c>
      <c r="E544" s="26">
        <f>(D544-O544)*(1-VLOOKUP(A544,USD!A:K,9,0))</f>
        <v>15.894271225137082</v>
      </c>
      <c r="F544">
        <v>15.907</v>
      </c>
      <c r="G544" s="71">
        <f t="shared" si="82"/>
        <v>-4.629553368227235E-4</v>
      </c>
      <c r="H544" s="71">
        <f>(+B544/(D544*(1-VLOOKUP(A544,USD!A:K,9,0)))-1)</f>
        <v>-8.9788483755781634E-4</v>
      </c>
      <c r="I544" s="71">
        <f t="shared" si="84"/>
        <v>-1.6973659395234098E-3</v>
      </c>
      <c r="J544">
        <v>13570.3</v>
      </c>
      <c r="K544">
        <v>13452.9</v>
      </c>
      <c r="L544" s="71">
        <f t="shared" si="79"/>
        <v>-8.6512457351716199E-3</v>
      </c>
      <c r="M544" s="70">
        <f t="shared" si="80"/>
        <v>2</v>
      </c>
    </row>
    <row r="545" spans="1:14">
      <c r="A545" s="68">
        <v>43173</v>
      </c>
      <c r="B545">
        <v>15.86</v>
      </c>
      <c r="C545" s="71">
        <f t="shared" si="81"/>
        <v>-1.2594458438287548E-3</v>
      </c>
      <c r="D545" s="26">
        <f t="shared" si="83"/>
        <v>15.844024223773312</v>
      </c>
      <c r="E545" s="26">
        <f>(D545-O545)*(1-VLOOKUP(A545,USD!A:K,9,0))</f>
        <v>15.881667599539751</v>
      </c>
      <c r="F545">
        <v>15.862</v>
      </c>
      <c r="G545" s="71">
        <f t="shared" si="82"/>
        <v>1.008315564344775E-3</v>
      </c>
      <c r="H545" s="71">
        <f>(+B545/(D545*(1-VLOOKUP(A545,USD!A:K,9,0)))-1)</f>
        <v>-1.3643151390714259E-3</v>
      </c>
      <c r="I545" s="71">
        <f t="shared" si="84"/>
        <v>-1.2608750472831165E-4</v>
      </c>
      <c r="J545">
        <v>13452.9</v>
      </c>
      <c r="K545">
        <v>13399.64</v>
      </c>
      <c r="L545" s="71">
        <f t="shared" si="79"/>
        <v>-3.9589976882308253E-3</v>
      </c>
      <c r="M545" s="70">
        <f t="shared" si="80"/>
        <v>3</v>
      </c>
    </row>
    <row r="546" spans="1:14">
      <c r="A546" s="68">
        <v>43174</v>
      </c>
      <c r="B546">
        <v>16</v>
      </c>
      <c r="C546" s="71">
        <f t="shared" si="81"/>
        <v>8.8272383354350836E-3</v>
      </c>
      <c r="D546" s="26">
        <f t="shared" si="83"/>
        <v>15.998310326247573</v>
      </c>
      <c r="E546" s="26">
        <f>(D546-O546)*(1-VLOOKUP(A546,USD!A:K,9,0))</f>
        <v>16.004406897997843</v>
      </c>
      <c r="F546">
        <v>15.954000000000001</v>
      </c>
      <c r="G546" s="71">
        <f t="shared" si="82"/>
        <v>1.0561576303813602E-4</v>
      </c>
      <c r="H546" s="71">
        <f>(+B546/(D546*(1-VLOOKUP(A546,USD!A:K,9,0)))-1)</f>
        <v>-2.753552834496853E-4</v>
      </c>
      <c r="I546" s="71">
        <f t="shared" si="84"/>
        <v>2.8832894571892975E-3</v>
      </c>
      <c r="J546">
        <v>13399.64</v>
      </c>
      <c r="K546">
        <v>13514.79</v>
      </c>
      <c r="L546" s="71">
        <f t="shared" si="79"/>
        <v>8.5935144526272378E-3</v>
      </c>
      <c r="M546" s="70">
        <f t="shared" si="80"/>
        <v>4</v>
      </c>
    </row>
    <row r="547" spans="1:14">
      <c r="A547" s="68">
        <v>43175</v>
      </c>
      <c r="B547">
        <v>15.76</v>
      </c>
      <c r="C547" s="71">
        <f t="shared" si="81"/>
        <v>-1.5000000000000013E-2</v>
      </c>
      <c r="D547" s="26">
        <f t="shared" si="83"/>
        <v>15.783455405522393</v>
      </c>
      <c r="E547" s="26">
        <f>(D547-O547)*(1-VLOOKUP(A547,USD!A:K,9,0))</f>
        <v>15.744968461595015</v>
      </c>
      <c r="F547">
        <v>15.778</v>
      </c>
      <c r="G547" s="71">
        <f t="shared" si="82"/>
        <v>-1.4860754454431024E-3</v>
      </c>
      <c r="H547" s="71">
        <f>(+B547/(D547*(1-VLOOKUP(A547,USD!A:K,9,0)))-1)</f>
        <v>9.5468837817302976E-4</v>
      </c>
      <c r="I547" s="71">
        <f t="shared" si="84"/>
        <v>-1.1408290024084167E-3</v>
      </c>
      <c r="J547">
        <v>13514.79</v>
      </c>
      <c r="K547">
        <v>13370.32</v>
      </c>
      <c r="L547" s="71">
        <f t="shared" si="79"/>
        <v>-1.0689770244302843E-2</v>
      </c>
      <c r="M547" s="70">
        <f t="shared" si="80"/>
        <v>5</v>
      </c>
    </row>
    <row r="548" spans="1:14">
      <c r="A548" s="68">
        <v>43178</v>
      </c>
      <c r="B548">
        <v>15.82</v>
      </c>
      <c r="C548" s="71">
        <f t="shared" si="81"/>
        <v>3.8071065989848663E-3</v>
      </c>
      <c r="D548" s="26">
        <f t="shared" si="83"/>
        <v>15.893269869382333</v>
      </c>
      <c r="E548" s="26">
        <f>(D548-O548)*(1-VLOOKUP(A548,USD!A:K,9,0))</f>
        <v>15.875640786110109</v>
      </c>
      <c r="F548">
        <v>15.913</v>
      </c>
      <c r="G548" s="71">
        <f t="shared" si="82"/>
        <v>-4.6101192507580491E-3</v>
      </c>
      <c r="H548" s="71">
        <f>(+B548/(D548*(1-VLOOKUP(A548,USD!A:K,9,0)))-1)</f>
        <v>-3.5047899394895499E-3</v>
      </c>
      <c r="I548" s="71">
        <f t="shared" si="84"/>
        <v>-5.8442782630553358E-3</v>
      </c>
      <c r="J548">
        <v>13370.32</v>
      </c>
      <c r="K548">
        <v>13468</v>
      </c>
      <c r="L548" s="71">
        <f t="shared" si="79"/>
        <v>7.3057338941775463E-3</v>
      </c>
      <c r="M548" s="70">
        <f t="shared" si="80"/>
        <v>1</v>
      </c>
    </row>
    <row r="549" spans="1:14">
      <c r="A549" s="68">
        <v>43179</v>
      </c>
      <c r="B549">
        <v>15.82</v>
      </c>
      <c r="C549" s="71">
        <f t="shared" si="81"/>
        <v>0</v>
      </c>
      <c r="D549" s="26">
        <f t="shared" si="83"/>
        <v>15.924886306801307</v>
      </c>
      <c r="E549" s="26">
        <f>(D549-O549)*(1-VLOOKUP(A549,USD!A:K,9,0))</f>
        <v>15.943104353761427</v>
      </c>
      <c r="F549">
        <v>15.907999999999999</v>
      </c>
      <c r="G549" s="71">
        <f t="shared" si="82"/>
        <v>-6.5863143246750466E-3</v>
      </c>
      <c r="H549" s="71">
        <f>(+B549/(D549*(1-VLOOKUP(A549,USD!A:K,9,0)))-1)</f>
        <v>-7.7214795205415854E-3</v>
      </c>
      <c r="I549" s="71">
        <f t="shared" si="84"/>
        <v>-5.5318078953985328E-3</v>
      </c>
      <c r="J549">
        <v>13468</v>
      </c>
      <c r="K549">
        <v>13478.06</v>
      </c>
      <c r="L549" s="71">
        <f t="shared" si="79"/>
        <v>7.469557469557131E-4</v>
      </c>
      <c r="M549" s="70">
        <f t="shared" si="80"/>
        <v>2</v>
      </c>
    </row>
    <row r="550" spans="1:14">
      <c r="A550" s="68">
        <v>43180</v>
      </c>
      <c r="B550">
        <v>15.72</v>
      </c>
      <c r="C550" s="71">
        <f t="shared" si="81"/>
        <v>-6.321112515802807E-3</v>
      </c>
      <c r="D550" s="26">
        <f t="shared" si="83"/>
        <v>15.846884658474588</v>
      </c>
      <c r="E550" s="26">
        <f>(D550-O550)*(1-VLOOKUP(A550,USD!A:K,9,0))</f>
        <v>15.831070871271018</v>
      </c>
      <c r="F550">
        <v>15.877000000000001</v>
      </c>
      <c r="G550" s="71">
        <f t="shared" si="82"/>
        <v>-8.006914999960757E-3</v>
      </c>
      <c r="H550" s="71">
        <f>(+B550/(D550*(1-VLOOKUP(A550,USD!A:K,9,0)))-1)</f>
        <v>-7.0160049294315519E-3</v>
      </c>
      <c r="I550" s="71">
        <f t="shared" si="84"/>
        <v>-9.8885179819865332E-3</v>
      </c>
      <c r="J550">
        <v>13478.06</v>
      </c>
      <c r="K550">
        <v>13426.28</v>
      </c>
      <c r="L550" s="71">
        <f t="shared" si="79"/>
        <v>-3.8417991906846138E-3</v>
      </c>
      <c r="M550" s="70">
        <f t="shared" ref="M550:M581" si="85">WEEKDAY(A550,2)</f>
        <v>3</v>
      </c>
    </row>
    <row r="551" spans="1:14">
      <c r="A551" s="68">
        <v>43181</v>
      </c>
      <c r="B551">
        <v>15.62</v>
      </c>
      <c r="C551" s="71">
        <f t="shared" si="81"/>
        <v>-6.3613231552164251E-3</v>
      </c>
      <c r="D551" s="26">
        <f t="shared" si="83"/>
        <v>15.694121492326987</v>
      </c>
      <c r="E551" s="26">
        <f>(D551-O551)*(1-VLOOKUP(A551,USD!A:K,9,0))</f>
        <v>15.729446732288281</v>
      </c>
      <c r="F551">
        <v>15.648999999999999</v>
      </c>
      <c r="G551" s="71">
        <f t="shared" si="82"/>
        <v>-4.722882536829287E-3</v>
      </c>
      <c r="H551" s="71">
        <f>(+B551/(D551*(1-VLOOKUP(A551,USD!A:K,9,0)))-1)</f>
        <v>-6.9580789554166689E-3</v>
      </c>
      <c r="I551" s="71">
        <f t="shared" si="84"/>
        <v>-1.8531535561377988E-3</v>
      </c>
      <c r="J551">
        <v>13426.28</v>
      </c>
      <c r="K551">
        <v>13271.63</v>
      </c>
      <c r="L551" s="71">
        <f t="shared" si="79"/>
        <v>-1.1518454851232152E-2</v>
      </c>
      <c r="M551" s="70">
        <f t="shared" si="85"/>
        <v>4</v>
      </c>
    </row>
    <row r="552" spans="1:14">
      <c r="A552" s="68">
        <v>43182</v>
      </c>
      <c r="B552">
        <v>15.24</v>
      </c>
      <c r="C552" s="71">
        <f t="shared" ref="C552:C583" si="86">B552/(B551-O552)-1</f>
        <v>-2.4327784891165161E-2</v>
      </c>
      <c r="D552" s="26">
        <f t="shared" si="83"/>
        <v>15.280886866195035</v>
      </c>
      <c r="E552" s="26">
        <f>(D552-O552)*(1-VLOOKUP(A552,USD!A:K,9,0))</f>
        <v>15.244549000322458</v>
      </c>
      <c r="F552">
        <v>15.349</v>
      </c>
      <c r="G552" s="71">
        <f t="shared" ref="G552:G583" si="87">+B552/D552-1</f>
        <v>-2.6756867289873254E-3</v>
      </c>
      <c r="H552" s="71">
        <f>(+B552/(D552*(1-VLOOKUP(A552,USD!A:K,9,0)))-1)</f>
        <v>-2.9840176461504164E-4</v>
      </c>
      <c r="I552" s="71">
        <f t="shared" si="84"/>
        <v>-7.101439833213874E-3</v>
      </c>
      <c r="J552">
        <v>13271.63</v>
      </c>
      <c r="K552">
        <v>12959.44</v>
      </c>
      <c r="L552" s="71">
        <f t="shared" si="79"/>
        <v>-2.3523109067989267E-2</v>
      </c>
      <c r="M552" s="70">
        <f t="shared" si="85"/>
        <v>5</v>
      </c>
    </row>
    <row r="553" spans="1:14">
      <c r="A553" s="68">
        <v>43185</v>
      </c>
      <c r="B553">
        <v>15.12</v>
      </c>
      <c r="C553" s="71">
        <f t="shared" si="86"/>
        <v>-7.8740157480315931E-3</v>
      </c>
      <c r="D553" s="26">
        <f t="shared" si="83"/>
        <v>15.066843342767896</v>
      </c>
      <c r="E553" s="26">
        <f>(D553-O553)*(1-VLOOKUP(A553,USD!A:K,9,0))</f>
        <v>15.122385812694706</v>
      </c>
      <c r="F553">
        <v>15.186999999999999</v>
      </c>
      <c r="G553" s="71">
        <f t="shared" si="87"/>
        <v>3.5280553479450916E-3</v>
      </c>
      <c r="H553" s="71">
        <f>(+B553/(D553*(1-VLOOKUP(A553,USD!A:K,9,0)))-1)</f>
        <v>-1.5776695054980916E-4</v>
      </c>
      <c r="I553" s="71">
        <f t="shared" si="84"/>
        <v>-4.4116678738395088E-3</v>
      </c>
      <c r="J553">
        <v>12959.44</v>
      </c>
      <c r="K553">
        <v>12721.21</v>
      </c>
      <c r="L553" s="71">
        <f t="shared" si="79"/>
        <v>-1.838273876031693E-2</v>
      </c>
      <c r="M553" s="70">
        <f t="shared" si="85"/>
        <v>1</v>
      </c>
    </row>
    <row r="554" spans="1:14">
      <c r="A554" s="68">
        <v>43186</v>
      </c>
      <c r="B554">
        <v>15.24</v>
      </c>
      <c r="C554" s="71">
        <f t="shared" si="86"/>
        <v>7.9365079365079083E-3</v>
      </c>
      <c r="D554" s="26">
        <f t="shared" ref="D554:D585" si="88">+(F553-O554)*(1+L554)</f>
        <v>15.219460318633212</v>
      </c>
      <c r="E554" s="26">
        <f>(D554-O554)*(1-VLOOKUP(A554,USD!A:K,9,0))</f>
        <v>15.361109410035365</v>
      </c>
      <c r="F554">
        <v>15.186999999999999</v>
      </c>
      <c r="G554" s="71">
        <f t="shared" si="87"/>
        <v>1.3495669975656099E-3</v>
      </c>
      <c r="H554" s="71">
        <f>(+B554/(D554*(1-VLOOKUP(A554,USD!A:K,9,0)))-1)</f>
        <v>-7.884157765079447E-3</v>
      </c>
      <c r="I554" s="71">
        <f t="shared" si="84"/>
        <v>3.4898268255745268E-3</v>
      </c>
      <c r="J554">
        <v>12721.21</v>
      </c>
      <c r="K554">
        <v>12748.4</v>
      </c>
      <c r="L554" s="71">
        <f t="shared" ref="L554:L617" si="89">+K554/J554-1</f>
        <v>2.1373752968467663E-3</v>
      </c>
      <c r="M554" s="70">
        <f t="shared" si="85"/>
        <v>2</v>
      </c>
    </row>
    <row r="555" spans="1:14">
      <c r="A555" s="68">
        <v>43187</v>
      </c>
      <c r="B555">
        <v>14.76</v>
      </c>
      <c r="C555" s="71">
        <f t="shared" si="86"/>
        <v>-3.1496062992126039E-2</v>
      </c>
      <c r="D555" s="26">
        <f t="shared" si="88"/>
        <v>14.858883890527439</v>
      </c>
      <c r="E555" s="26">
        <f>(D555-O555)*(1-VLOOKUP(A555,USD!A:K,9,0))</f>
        <v>14.812824698892802</v>
      </c>
      <c r="F555">
        <v>14.851000000000001</v>
      </c>
      <c r="G555" s="71">
        <f t="shared" si="87"/>
        <v>-6.6548666276662338E-3</v>
      </c>
      <c r="H555" s="71">
        <f>(+B555/(D555*(1-VLOOKUP(A555,USD!A:K,9,0)))-1)</f>
        <v>-3.5661462257601251E-3</v>
      </c>
      <c r="I555" s="71">
        <f t="shared" si="84"/>
        <v>-6.1275334994277397E-3</v>
      </c>
      <c r="J555">
        <v>12748.4</v>
      </c>
      <c r="K555">
        <v>12472.97</v>
      </c>
      <c r="L555" s="71">
        <f t="shared" si="89"/>
        <v>-2.1605064164914811E-2</v>
      </c>
      <c r="M555" s="70">
        <f t="shared" si="85"/>
        <v>3</v>
      </c>
    </row>
    <row r="556" spans="1:14">
      <c r="A556" s="68">
        <v>43188</v>
      </c>
      <c r="B556">
        <v>15.14</v>
      </c>
      <c r="C556" s="71">
        <f t="shared" si="86"/>
        <v>2.5745257452574499E-2</v>
      </c>
      <c r="D556" s="26">
        <f t="shared" si="88"/>
        <v>15.155271801343227</v>
      </c>
      <c r="E556" s="26">
        <f>(D556-O556)*(1-VLOOKUP(A556,USD!A:K,9,0))</f>
        <v>15.12836841619346</v>
      </c>
      <c r="F556">
        <v>15.141</v>
      </c>
      <c r="G556" s="71">
        <f t="shared" si="87"/>
        <v>-1.0076890433514674E-3</v>
      </c>
      <c r="H556" s="71">
        <f>(+B556/(D556*(1-VLOOKUP(A556,USD!A:K,9,0)))-1)</f>
        <v>7.6885910539359337E-4</v>
      </c>
      <c r="I556" s="71">
        <f t="shared" si="84"/>
        <v>-6.604583581004686E-5</v>
      </c>
      <c r="J556">
        <v>12472.97</v>
      </c>
      <c r="K556">
        <v>12728.52</v>
      </c>
      <c r="L556" s="71">
        <f t="shared" si="89"/>
        <v>2.0488303908371641E-2</v>
      </c>
      <c r="M556" s="70">
        <f t="shared" si="85"/>
        <v>4</v>
      </c>
    </row>
    <row r="557" spans="1:14">
      <c r="A557" s="68">
        <v>43189</v>
      </c>
      <c r="B557">
        <v>15.14</v>
      </c>
      <c r="C557" s="71">
        <f t="shared" si="86"/>
        <v>0</v>
      </c>
      <c r="D557" s="26">
        <f t="shared" si="88"/>
        <v>15.033097422952549</v>
      </c>
      <c r="E557" s="26">
        <f>(D557-O557)*(1-VLOOKUP(A557,USD!A:K,9,0))</f>
        <v>15.07422492003124</v>
      </c>
      <c r="F557" s="70">
        <v>15.13</v>
      </c>
      <c r="G557" s="71">
        <f t="shared" si="87"/>
        <v>7.111147758826597E-3</v>
      </c>
      <c r="H557" s="71">
        <f>(+B557/(D557*(1-VLOOKUP(A557,USD!A:K,9,0)))-1)</f>
        <v>4.3634137289112473E-3</v>
      </c>
      <c r="I557" s="71">
        <f t="shared" si="84"/>
        <v>6.6093853271653735E-4</v>
      </c>
      <c r="J557">
        <v>12728.52</v>
      </c>
      <c r="K557">
        <v>12637.81</v>
      </c>
      <c r="L557" s="71">
        <f t="shared" si="89"/>
        <v>-7.126515887157403E-3</v>
      </c>
      <c r="M557" s="70">
        <f t="shared" si="85"/>
        <v>5</v>
      </c>
      <c r="N557" s="50" t="s">
        <v>750</v>
      </c>
    </row>
    <row r="558" spans="1:14">
      <c r="A558" s="68">
        <v>43192</v>
      </c>
      <c r="B558">
        <v>15.14</v>
      </c>
      <c r="C558" s="71">
        <f t="shared" si="86"/>
        <v>0</v>
      </c>
      <c r="D558" s="26">
        <f t="shared" si="88"/>
        <v>15.022814585754972</v>
      </c>
      <c r="E558" s="26">
        <f>(D558-O558)*(1-VLOOKUP(A558,USD!A:K,9,0))</f>
        <v>15.007377164828082</v>
      </c>
      <c r="F558" s="70">
        <v>15.13</v>
      </c>
      <c r="G558" s="71">
        <f t="shared" si="87"/>
        <v>7.8004966097462436E-3</v>
      </c>
      <c r="H558" s="71">
        <f>(+B558/(D558*(1-VLOOKUP(A558,USD!A:K,9,0)))-1)</f>
        <v>8.8371761244689928E-3</v>
      </c>
      <c r="I558" s="71">
        <f t="shared" si="84"/>
        <v>6.6093853271653735E-4</v>
      </c>
      <c r="J558">
        <v>12637.81</v>
      </c>
      <c r="K558">
        <v>12548.28</v>
      </c>
      <c r="L558" s="71">
        <f t="shared" si="89"/>
        <v>-7.0842970419715545E-3</v>
      </c>
      <c r="M558" s="70">
        <f t="shared" si="85"/>
        <v>1</v>
      </c>
      <c r="N558" s="50" t="s">
        <v>750</v>
      </c>
    </row>
    <row r="559" spans="1:14">
      <c r="A559" s="68">
        <v>43193</v>
      </c>
      <c r="B559">
        <v>14.88</v>
      </c>
      <c r="C559" s="71">
        <f t="shared" si="86"/>
        <v>-1.7173051519154492E-2</v>
      </c>
      <c r="D559" s="26">
        <f t="shared" si="88"/>
        <v>15.059584612393092</v>
      </c>
      <c r="E559" s="26">
        <f>(D559-O559)*(1-VLOOKUP(A559,USD!A:K,9,0))</f>
        <v>15.043405524679866</v>
      </c>
      <c r="F559" s="70">
        <v>14.878</v>
      </c>
      <c r="G559" s="71">
        <f t="shared" si="87"/>
        <v>-1.1924937972412897E-2</v>
      </c>
      <c r="H559" s="71">
        <f>(+B559/(D559*(1-VLOOKUP(A559,USD!A:K,9,0)))-1)</f>
        <v>-1.0862269478263076E-2</v>
      </c>
      <c r="I559" s="71">
        <f t="shared" si="84"/>
        <v>1.3442667025143074E-4</v>
      </c>
      <c r="J559">
        <v>12548.28</v>
      </c>
      <c r="K559">
        <v>12489.88</v>
      </c>
      <c r="L559" s="71">
        <f t="shared" si="89"/>
        <v>-4.6540242965571466E-3</v>
      </c>
      <c r="M559" s="70">
        <f t="shared" si="85"/>
        <v>2</v>
      </c>
    </row>
    <row r="560" spans="1:14">
      <c r="A560" s="68">
        <v>43194</v>
      </c>
      <c r="B560">
        <v>14.68</v>
      </c>
      <c r="C560" s="71">
        <f t="shared" si="86"/>
        <v>-1.3440860215053863E-2</v>
      </c>
      <c r="D560" s="26">
        <f t="shared" si="88"/>
        <v>14.914069669204189</v>
      </c>
      <c r="E560" s="26">
        <f>(D560-O560)*(1-VLOOKUP(A560,USD!A:K,9,0))</f>
        <v>14.881554119755835</v>
      </c>
      <c r="F560">
        <v>14.856999999999999</v>
      </c>
      <c r="G560" s="71">
        <f t="shared" si="87"/>
        <v>-1.5694553827082847E-2</v>
      </c>
      <c r="H560" s="71">
        <f>(+B560/(D560*(1-VLOOKUP(A560,USD!A:K,9,0)))-1)</f>
        <v>-1.3543889175409718E-2</v>
      </c>
      <c r="I560" s="71">
        <f t="shared" si="84"/>
        <v>-1.1913576092077771E-2</v>
      </c>
      <c r="J560">
        <v>12489.88</v>
      </c>
      <c r="K560">
        <v>12520.16</v>
      </c>
      <c r="L560" s="71">
        <f t="shared" si="89"/>
        <v>2.424362764093857E-3</v>
      </c>
      <c r="M560" s="70">
        <f t="shared" si="85"/>
        <v>3</v>
      </c>
    </row>
    <row r="561" spans="1:13">
      <c r="A561" s="68">
        <v>43195</v>
      </c>
      <c r="B561">
        <v>14.68</v>
      </c>
      <c r="C561" s="71">
        <f t="shared" si="86"/>
        <v>0</v>
      </c>
      <c r="D561" s="26">
        <f t="shared" si="88"/>
        <v>14.856999999999999</v>
      </c>
      <c r="E561" s="26">
        <f>(D561-O561)*(1-VLOOKUP(A561,USD!A:K,9,0))</f>
        <v>14.872524742502572</v>
      </c>
      <c r="F561" s="70">
        <v>14.856999999999999</v>
      </c>
      <c r="G561" s="71">
        <f t="shared" si="87"/>
        <v>-1.1913576092077771E-2</v>
      </c>
      <c r="H561" s="71">
        <f>(+B561/(D561*(1-VLOOKUP(A561,USD!A:K,9,0)))-1)</f>
        <v>-1.2944993929132731E-2</v>
      </c>
      <c r="I561" s="71">
        <f t="shared" si="84"/>
        <v>-1.1913576092077771E-2</v>
      </c>
      <c r="J561">
        <v>12520.16</v>
      </c>
      <c r="K561">
        <v>12520.16</v>
      </c>
      <c r="L561" s="71">
        <f t="shared" si="89"/>
        <v>0</v>
      </c>
      <c r="M561" s="70">
        <f t="shared" si="85"/>
        <v>4</v>
      </c>
    </row>
    <row r="562" spans="1:13">
      <c r="A562" s="68">
        <v>43196</v>
      </c>
      <c r="B562">
        <v>14.8</v>
      </c>
      <c r="C562" s="71">
        <f t="shared" si="86"/>
        <v>8.1743869209809361E-3</v>
      </c>
      <c r="D562" s="26">
        <f t="shared" si="88"/>
        <v>14.856999999999999</v>
      </c>
      <c r="E562" s="26">
        <f>(D562-O562)*(1-VLOOKUP(A562,USD!A:K,9,0))</f>
        <v>14.798259279852804</v>
      </c>
      <c r="F562" s="70">
        <v>14.826000000000001</v>
      </c>
      <c r="G562" s="71">
        <f t="shared" si="87"/>
        <v>-3.8365753516860224E-3</v>
      </c>
      <c r="H562" s="71">
        <f>(+B562/(D562*(1-VLOOKUP(A562,USD!A:K,9,0)))-1)</f>
        <v>1.1763006136589205E-4</v>
      </c>
      <c r="I562" s="71">
        <f t="shared" si="84"/>
        <v>-1.7536759746391573E-3</v>
      </c>
      <c r="J562">
        <v>12520.16</v>
      </c>
      <c r="K562">
        <v>12520.16</v>
      </c>
      <c r="L562" s="71">
        <f t="shared" si="89"/>
        <v>0</v>
      </c>
      <c r="M562" s="70">
        <f t="shared" si="85"/>
        <v>5</v>
      </c>
    </row>
    <row r="563" spans="1:13">
      <c r="A563" s="68">
        <v>43199</v>
      </c>
      <c r="B563">
        <v>14.82</v>
      </c>
      <c r="C563" s="71">
        <f t="shared" si="86"/>
        <v>1.3513513513512265E-3</v>
      </c>
      <c r="D563" s="26">
        <f t="shared" si="88"/>
        <v>14.815366151870265</v>
      </c>
      <c r="E563" s="26">
        <f>(D563-O563)*(1-VLOOKUP(A563,USD!A:K,9,0))</f>
        <v>14.844031156597802</v>
      </c>
      <c r="F563">
        <v>14.827999999999999</v>
      </c>
      <c r="G563" s="71">
        <f t="shared" si="87"/>
        <v>3.1277310882726894E-4</v>
      </c>
      <c r="H563" s="71">
        <f>(+B563/(D563*(1-VLOOKUP(A563,USD!A:K,9,0)))-1)</f>
        <v>-1.6189104121572262E-3</v>
      </c>
      <c r="I563" s="71">
        <f t="shared" si="84"/>
        <v>-5.3951982735356285E-4</v>
      </c>
      <c r="J563">
        <v>12520.16</v>
      </c>
      <c r="K563">
        <v>12511.18</v>
      </c>
      <c r="L563" s="71">
        <f t="shared" si="89"/>
        <v>-7.1724323011845836E-4</v>
      </c>
      <c r="M563" s="70">
        <f t="shared" si="85"/>
        <v>1</v>
      </c>
    </row>
    <row r="564" spans="1:13">
      <c r="A564" s="68">
        <v>43200</v>
      </c>
      <c r="B564">
        <v>15.26</v>
      </c>
      <c r="C564" s="71">
        <f t="shared" si="86"/>
        <v>2.9689608636977116E-2</v>
      </c>
      <c r="D564" s="26">
        <f t="shared" si="88"/>
        <v>15.21529311224041</v>
      </c>
      <c r="E564" s="26">
        <f>(D564-O564)*(1-VLOOKUP(A564,USD!A:K,9,0))</f>
        <v>15.22035619047799</v>
      </c>
      <c r="F564">
        <v>15.276999999999999</v>
      </c>
      <c r="G564" s="71">
        <f t="shared" si="87"/>
        <v>2.938286330062434E-3</v>
      </c>
      <c r="H564" s="71">
        <f>(+B564/(D564*(1-VLOOKUP(A564,USD!A:K,9,0)))-1)</f>
        <v>2.6046571463822499E-3</v>
      </c>
      <c r="I564" s="71">
        <f t="shared" si="84"/>
        <v>-1.1127839235451908E-3</v>
      </c>
      <c r="J564">
        <v>12511.18</v>
      </c>
      <c r="K564">
        <v>12837.96</v>
      </c>
      <c r="L564" s="71">
        <f t="shared" si="89"/>
        <v>2.611903913140079E-2</v>
      </c>
      <c r="M564" s="70">
        <f t="shared" si="85"/>
        <v>2</v>
      </c>
    </row>
    <row r="565" spans="1:13">
      <c r="A565" s="68">
        <v>43201</v>
      </c>
      <c r="B565">
        <v>15.34</v>
      </c>
      <c r="C565" s="71">
        <f t="shared" si="86"/>
        <v>5.2424639580603838E-3</v>
      </c>
      <c r="D565" s="26">
        <f t="shared" si="88"/>
        <v>15.33730851942209</v>
      </c>
      <c r="E565" s="26">
        <f>(D565-O565)*(1-VLOOKUP(A565,USD!A:K,9,0))</f>
        <v>15.38493125414624</v>
      </c>
      <c r="F565">
        <v>15.363</v>
      </c>
      <c r="G565" s="71">
        <f t="shared" si="87"/>
        <v>1.7548584710946891E-4</v>
      </c>
      <c r="H565" s="71">
        <f>(+B565/(D565*(1-VLOOKUP(A565,USD!A:K,9,0)))-1)</f>
        <v>-2.9204715577868523E-3</v>
      </c>
      <c r="I565" s="71">
        <f t="shared" si="84"/>
        <v>-1.4971034303196129E-3</v>
      </c>
      <c r="J565">
        <v>12837.96</v>
      </c>
      <c r="K565">
        <v>12888.64</v>
      </c>
      <c r="L565" s="71">
        <f t="shared" si="89"/>
        <v>3.9476676979832703E-3</v>
      </c>
      <c r="M565" s="70">
        <f t="shared" si="85"/>
        <v>3</v>
      </c>
    </row>
    <row r="566" spans="1:13">
      <c r="A566" s="68">
        <v>43202</v>
      </c>
      <c r="B566">
        <v>15.18</v>
      </c>
      <c r="C566" s="71">
        <f t="shared" si="86"/>
        <v>-1.0430247718383301E-2</v>
      </c>
      <c r="D566" s="26">
        <f t="shared" si="88"/>
        <v>15.158790001117262</v>
      </c>
      <c r="E566" s="26">
        <f>(D566-O566)*(1-VLOOKUP(A566,USD!A:K,9,0))</f>
        <v>15.158415578637644</v>
      </c>
      <c r="F566">
        <v>15.131</v>
      </c>
      <c r="G566" s="71">
        <f t="shared" si="87"/>
        <v>1.3991881199735268E-3</v>
      </c>
      <c r="H566" s="71">
        <f>(+B566/(D566*(1-VLOOKUP(A566,USD!A:K,9,0)))-1)</f>
        <v>1.4239233150972197E-3</v>
      </c>
      <c r="I566" s="71">
        <f t="shared" si="84"/>
        <v>3.2383847729826609E-3</v>
      </c>
      <c r="J566">
        <v>12888.64</v>
      </c>
      <c r="K566">
        <v>12717.32</v>
      </c>
      <c r="L566" s="71">
        <f t="shared" si="89"/>
        <v>-1.3292325644909009E-2</v>
      </c>
      <c r="M566" s="70">
        <f t="shared" si="85"/>
        <v>4</v>
      </c>
    </row>
    <row r="567" spans="1:13">
      <c r="A567" s="68">
        <v>43203</v>
      </c>
      <c r="B567">
        <v>14.98</v>
      </c>
      <c r="C567" s="71">
        <f t="shared" si="86"/>
        <v>-1.3175230566534912E-2</v>
      </c>
      <c r="D567" s="26">
        <f t="shared" si="88"/>
        <v>14.98704673862103</v>
      </c>
      <c r="E567" s="26">
        <f>(D567-O567)*(1-VLOOKUP(A567,USD!A:K,9,0))</f>
        <v>14.96002439552934</v>
      </c>
      <c r="F567">
        <v>15.013</v>
      </c>
      <c r="G567" s="71">
        <f t="shared" si="87"/>
        <v>-4.7018860646308447E-4</v>
      </c>
      <c r="H567" s="71">
        <f>(+B567/(D567*(1-VLOOKUP(A567,USD!A:K,9,0)))-1)</f>
        <v>1.3352655010796521E-3</v>
      </c>
      <c r="I567" s="71">
        <f t="shared" si="84"/>
        <v>-2.1980949843468656E-3</v>
      </c>
      <c r="J567">
        <v>12717.32</v>
      </c>
      <c r="K567">
        <v>12596.33</v>
      </c>
      <c r="L567" s="71">
        <f t="shared" si="89"/>
        <v>-9.5137969320580051E-3</v>
      </c>
      <c r="M567" s="70">
        <f t="shared" si="85"/>
        <v>5</v>
      </c>
    </row>
    <row r="568" spans="1:13">
      <c r="A568" s="68">
        <v>43206</v>
      </c>
      <c r="B568">
        <v>14.64</v>
      </c>
      <c r="C568" s="71">
        <f t="shared" si="86"/>
        <v>-2.2696929238985253E-2</v>
      </c>
      <c r="D568" s="26">
        <f t="shared" si="88"/>
        <v>14.657636486976761</v>
      </c>
      <c r="E568" s="26">
        <f>(D568-O568)*(1-VLOOKUP(A568,USD!A:K,9,0))</f>
        <v>14.667630504022501</v>
      </c>
      <c r="F568">
        <v>14.67</v>
      </c>
      <c r="G568" s="71">
        <f t="shared" si="87"/>
        <v>-1.2032285691100375E-3</v>
      </c>
      <c r="H568" s="71">
        <f>(+B568/(D568*(1-VLOOKUP(A568,USD!A:K,9,0)))-1)</f>
        <v>-1.8837742070829666E-3</v>
      </c>
      <c r="I568" s="71">
        <f t="shared" si="84"/>
        <v>-2.0449897750510759E-3</v>
      </c>
      <c r="J568">
        <v>12596.33</v>
      </c>
      <c r="K568">
        <v>12298.17</v>
      </c>
      <c r="L568" s="71">
        <f t="shared" si="89"/>
        <v>-2.36703865332204E-2</v>
      </c>
      <c r="M568" s="70">
        <f t="shared" si="85"/>
        <v>1</v>
      </c>
    </row>
    <row r="569" spans="1:13">
      <c r="A569" s="68">
        <v>43207</v>
      </c>
      <c r="B569">
        <v>14.42</v>
      </c>
      <c r="C569" s="71">
        <f t="shared" si="86"/>
        <v>-1.5027322404371657E-2</v>
      </c>
      <c r="D569" s="26">
        <f t="shared" si="88"/>
        <v>14.484665279468409</v>
      </c>
      <c r="E569" s="26">
        <f>(D569-O569)*(1-VLOOKUP(A569,USD!A:K,9,0))</f>
        <v>14.503825861347154</v>
      </c>
      <c r="F569">
        <v>14.46</v>
      </c>
      <c r="G569" s="71">
        <f t="shared" si="87"/>
        <v>-4.4643958435180986E-3</v>
      </c>
      <c r="H569" s="71">
        <f>(+B569/(D569*(1-VLOOKUP(A569,USD!A:K,9,0)))-1)</f>
        <v>-5.7795689322602817E-3</v>
      </c>
      <c r="I569" s="71">
        <f t="shared" si="84"/>
        <v>-2.7662517289074318E-3</v>
      </c>
      <c r="J569">
        <v>12298.17</v>
      </c>
      <c r="K569">
        <v>12142.8</v>
      </c>
      <c r="L569" s="71">
        <f t="shared" si="89"/>
        <v>-1.2633586948302078E-2</v>
      </c>
      <c r="M569" s="70">
        <f t="shared" si="85"/>
        <v>2</v>
      </c>
    </row>
    <row r="570" spans="1:13">
      <c r="A570" s="68">
        <v>43208</v>
      </c>
      <c r="B570">
        <v>14.54</v>
      </c>
      <c r="C570" s="71">
        <f t="shared" si="86"/>
        <v>8.3217753120665705E-3</v>
      </c>
      <c r="D570" s="26">
        <f t="shared" si="88"/>
        <v>14.516397667753731</v>
      </c>
      <c r="E570" s="26">
        <f>(D570-O570)*(1-VLOOKUP(A570,USD!A:K,9,0))</f>
        <v>14.49204329738801</v>
      </c>
      <c r="F570">
        <v>14.534000000000001</v>
      </c>
      <c r="G570" s="71">
        <f t="shared" si="87"/>
        <v>1.6259083545704378E-3</v>
      </c>
      <c r="H570" s="71">
        <f>(+B570/(D570*(1-VLOOKUP(A570,USD!A:K,9,0)))-1)</f>
        <v>3.3091746710853798E-3</v>
      </c>
      <c r="I570" s="71">
        <f t="shared" si="84"/>
        <v>4.128250997659233E-4</v>
      </c>
      <c r="J570">
        <v>12142.8</v>
      </c>
      <c r="K570">
        <v>12190.16</v>
      </c>
      <c r="L570" s="71">
        <f t="shared" si="89"/>
        <v>3.9002536482524164E-3</v>
      </c>
      <c r="M570" s="70">
        <f t="shared" si="85"/>
        <v>3</v>
      </c>
    </row>
    <row r="571" spans="1:13">
      <c r="A571" s="68">
        <v>43209</v>
      </c>
      <c r="B571">
        <v>14.8</v>
      </c>
      <c r="C571" s="71">
        <f t="shared" si="86"/>
        <v>1.7881705639614998E-2</v>
      </c>
      <c r="D571" s="26">
        <f t="shared" si="88"/>
        <v>14.756347012672515</v>
      </c>
      <c r="E571" s="26">
        <f>(D571-O571)*(1-VLOOKUP(A571,USD!A:K,9,0))</f>
        <v>14.813737933702139</v>
      </c>
      <c r="F571">
        <v>14.752000000000001</v>
      </c>
      <c r="G571" s="71">
        <f t="shared" si="87"/>
        <v>2.9582516113233481E-3</v>
      </c>
      <c r="H571" s="71">
        <f>(+B571/(D571*(1-VLOOKUP(A571,USD!A:K,9,0)))-1)</f>
        <v>-9.2737793550967673E-4</v>
      </c>
      <c r="I571" s="71">
        <f t="shared" si="84"/>
        <v>3.2537960954446277E-3</v>
      </c>
      <c r="J571">
        <v>12190.16</v>
      </c>
      <c r="K571">
        <v>12376.65</v>
      </c>
      <c r="L571" s="71">
        <f t="shared" si="89"/>
        <v>1.5298404614869643E-2</v>
      </c>
      <c r="M571" s="70">
        <f t="shared" si="85"/>
        <v>4</v>
      </c>
    </row>
    <row r="572" spans="1:13">
      <c r="A572" s="68">
        <v>43210</v>
      </c>
      <c r="B572">
        <v>14.52</v>
      </c>
      <c r="C572" s="71">
        <f t="shared" si="86"/>
        <v>-1.8918918918918948E-2</v>
      </c>
      <c r="D572" s="26">
        <f t="shared" si="88"/>
        <v>14.597765308059936</v>
      </c>
      <c r="E572" s="26">
        <f>(D572-O572)*(1-VLOOKUP(A572,USD!A:K,9,0))</f>
        <v>14.561143441451287</v>
      </c>
      <c r="F572">
        <v>14.545999999999999</v>
      </c>
      <c r="G572" s="71">
        <f t="shared" si="87"/>
        <v>-5.3272063510295675E-3</v>
      </c>
      <c r="H572" s="71">
        <f>(+B572/(D572*(1-VLOOKUP(A572,USD!A:K,9,0)))-1)</f>
        <v>-2.8255639137627631E-3</v>
      </c>
      <c r="I572" s="71">
        <f t="shared" si="84"/>
        <v>-1.7874329712636028E-3</v>
      </c>
      <c r="J572">
        <v>12376.65</v>
      </c>
      <c r="K572">
        <v>12247.25</v>
      </c>
      <c r="L572" s="71">
        <f t="shared" si="89"/>
        <v>-1.0455171633681148E-2</v>
      </c>
      <c r="M572" s="70">
        <f t="shared" si="85"/>
        <v>5</v>
      </c>
    </row>
    <row r="573" spans="1:13">
      <c r="A573" s="68">
        <v>43213</v>
      </c>
      <c r="B573">
        <v>14.62</v>
      </c>
      <c r="C573" s="71">
        <f t="shared" si="86"/>
        <v>6.8870523415978102E-3</v>
      </c>
      <c r="D573" s="26">
        <f t="shared" si="88"/>
        <v>14.665375244238504</v>
      </c>
      <c r="E573" s="26">
        <f>(D573-O573)*(1-VLOOKUP(A573,USD!A:K,9,0))</f>
        <v>14.633081909840646</v>
      </c>
      <c r="F573">
        <v>14.62</v>
      </c>
      <c r="G573" s="71">
        <f t="shared" si="87"/>
        <v>-3.0940390874983903E-3</v>
      </c>
      <c r="H573" s="71">
        <f>(+B573/(D573*(1-VLOOKUP(A573,USD!A:K,9,0)))-1)</f>
        <v>-8.9399553158031608E-4</v>
      </c>
      <c r="I573" s="71">
        <f t="shared" si="84"/>
        <v>0</v>
      </c>
      <c r="J573">
        <v>12247.25</v>
      </c>
      <c r="K573">
        <v>12347.76</v>
      </c>
      <c r="L573" s="71">
        <f t="shared" si="89"/>
        <v>8.2067402886363272E-3</v>
      </c>
      <c r="M573" s="70">
        <f t="shared" si="85"/>
        <v>1</v>
      </c>
    </row>
    <row r="574" spans="1:13">
      <c r="A574" s="68">
        <v>43214</v>
      </c>
      <c r="B574">
        <v>15</v>
      </c>
      <c r="C574" s="71">
        <f t="shared" si="86"/>
        <v>2.5991792065663599E-2</v>
      </c>
      <c r="D574" s="26">
        <f t="shared" si="88"/>
        <v>14.940751132189158</v>
      </c>
      <c r="E574" s="26">
        <f>(D574-O574)*(1-VLOOKUP(A574,USD!A:K,9,0))</f>
        <v>14.898765778309738</v>
      </c>
      <c r="F574">
        <v>14.954000000000001</v>
      </c>
      <c r="G574" s="71">
        <f t="shared" si="87"/>
        <v>3.9655882951690202E-3</v>
      </c>
      <c r="H574" s="71">
        <f>(+B574/(D574*(1-VLOOKUP(A574,USD!A:K,9,0)))-1)</f>
        <v>6.7948059051738952E-3</v>
      </c>
      <c r="I574" s="71">
        <f t="shared" si="84"/>
        <v>3.076100040122931E-3</v>
      </c>
      <c r="J574">
        <v>12347.76</v>
      </c>
      <c r="K574">
        <v>12618.66</v>
      </c>
      <c r="L574" s="71">
        <f t="shared" si="89"/>
        <v>2.1939201928123042E-2</v>
      </c>
      <c r="M574" s="70">
        <f t="shared" si="85"/>
        <v>2</v>
      </c>
    </row>
    <row r="575" spans="1:13">
      <c r="A575" s="68">
        <v>43215</v>
      </c>
      <c r="B575">
        <v>14.72</v>
      </c>
      <c r="C575" s="71">
        <f t="shared" si="86"/>
        <v>-1.8666666666666609E-2</v>
      </c>
      <c r="D575" s="26">
        <f t="shared" si="88"/>
        <v>14.833478343976303</v>
      </c>
      <c r="E575" s="26">
        <f>(D575-O575)*(1-VLOOKUP(A575,USD!A:K,9,0))</f>
        <v>14.83233780509175</v>
      </c>
      <c r="F575">
        <v>14.781000000000001</v>
      </c>
      <c r="G575" s="71">
        <f t="shared" si="87"/>
        <v>-7.6501506487440807E-3</v>
      </c>
      <c r="H575" s="71">
        <f>(+B575/(D575*(1-VLOOKUP(A575,USD!A:K,9,0)))-1)</f>
        <v>-7.5738434876521099E-3</v>
      </c>
      <c r="I575" s="71">
        <f t="shared" si="84"/>
        <v>-4.1269196942019803E-3</v>
      </c>
      <c r="J575">
        <v>12618.66</v>
      </c>
      <c r="K575">
        <v>12516.96</v>
      </c>
      <c r="L575" s="71">
        <f t="shared" si="89"/>
        <v>-8.0594928463085802E-3</v>
      </c>
      <c r="M575" s="70">
        <f t="shared" si="85"/>
        <v>3</v>
      </c>
    </row>
    <row r="576" spans="1:13">
      <c r="A576" s="68">
        <v>43216</v>
      </c>
      <c r="B576">
        <v>14.48</v>
      </c>
      <c r="C576" s="71">
        <f t="shared" si="86"/>
        <v>-1.6304347826086918E-2</v>
      </c>
      <c r="D576" s="26">
        <f t="shared" si="88"/>
        <v>14.471610020324425</v>
      </c>
      <c r="E576" s="26">
        <f>(D576-O576)*(1-VLOOKUP(A576,USD!A:K,9,0))</f>
        <v>14.440568808929017</v>
      </c>
      <c r="F576">
        <v>14.471</v>
      </c>
      <c r="G576" s="71">
        <f t="shared" si="87"/>
        <v>5.7975440630264607E-4</v>
      </c>
      <c r="H576" s="71">
        <f>(+B576/(D576*(1-VLOOKUP(A576,USD!A:K,9,0)))-1)</f>
        <v>2.7305843414284769E-3</v>
      </c>
      <c r="I576" s="71">
        <f t="shared" si="84"/>
        <v>6.2193352221684428E-4</v>
      </c>
      <c r="J576">
        <v>12516.96</v>
      </c>
      <c r="K576">
        <v>12254.96</v>
      </c>
      <c r="L576" s="71">
        <f t="shared" si="89"/>
        <v>-2.0931600005113071E-2</v>
      </c>
      <c r="M576" s="70">
        <f t="shared" si="85"/>
        <v>4</v>
      </c>
    </row>
    <row r="577" spans="1:14">
      <c r="A577" s="68">
        <v>43217</v>
      </c>
      <c r="B577">
        <v>14.44</v>
      </c>
      <c r="C577" s="71">
        <f t="shared" si="86"/>
        <v>-2.7624309392265678E-3</v>
      </c>
      <c r="D577" s="26">
        <f t="shared" si="88"/>
        <v>14.396950275643496</v>
      </c>
      <c r="E577" s="26">
        <f>(D577-O577)*(1-VLOOKUP(A577,USD!A:K,9,0))</f>
        <v>14.363283506614545</v>
      </c>
      <c r="F577">
        <v>14.396000000000001</v>
      </c>
      <c r="G577" s="71">
        <f t="shared" si="87"/>
        <v>2.9901974746231463E-3</v>
      </c>
      <c r="H577" s="71">
        <f>(+B577/(D577*(1-VLOOKUP(A577,USD!A:K,9,0)))-1)</f>
        <v>5.3411529021289983E-3</v>
      </c>
      <c r="I577" s="71">
        <f t="shared" si="84"/>
        <v>3.0564045568213238E-3</v>
      </c>
      <c r="J577">
        <v>12254.96</v>
      </c>
      <c r="K577">
        <v>12192.25</v>
      </c>
      <c r="L577" s="71">
        <f t="shared" si="89"/>
        <v>-5.1171117653585618E-3</v>
      </c>
      <c r="M577" s="70">
        <f t="shared" si="85"/>
        <v>5</v>
      </c>
    </row>
    <row r="578" spans="1:14">
      <c r="A578" s="68">
        <v>43220</v>
      </c>
      <c r="B578" s="70">
        <v>14.6</v>
      </c>
      <c r="C578" s="71">
        <f t="shared" si="86"/>
        <v>1.1080332409972415E-2</v>
      </c>
      <c r="D578" s="26">
        <f t="shared" si="88"/>
        <v>14.396000000000001</v>
      </c>
      <c r="E578" s="26">
        <f>(D578-O578)*(1-VLOOKUP(A578,USD!A:K,9,0))</f>
        <v>14.396000000000001</v>
      </c>
      <c r="F578" s="70">
        <v>14.413</v>
      </c>
      <c r="G578" s="71">
        <f t="shared" si="87"/>
        <v>1.41706029452624E-2</v>
      </c>
      <c r="H578" s="71">
        <f>(+B578/(D578*(1-VLOOKUP(A578,USD!A:K,9,0)))-1)</f>
        <v>1.41706029452624E-2</v>
      </c>
      <c r="I578" s="71">
        <f t="shared" si="84"/>
        <v>1.2974398112814756E-2</v>
      </c>
      <c r="J578" s="70">
        <v>12192.25</v>
      </c>
      <c r="K578" s="70">
        <v>12192.25</v>
      </c>
      <c r="L578" s="71">
        <f t="shared" si="89"/>
        <v>0</v>
      </c>
      <c r="M578" s="70">
        <f t="shared" si="85"/>
        <v>1</v>
      </c>
    </row>
    <row r="579" spans="1:14">
      <c r="A579" s="68">
        <v>43222</v>
      </c>
      <c r="B579">
        <v>14.38</v>
      </c>
      <c r="C579" s="71">
        <f t="shared" si="86"/>
        <v>-1.5068493150684814E-2</v>
      </c>
      <c r="D579" s="26">
        <f t="shared" si="88"/>
        <v>14.415470681785562</v>
      </c>
      <c r="E579" s="26">
        <f>(D579-O579)*(1-VLOOKUP(A579,USD!A:K,9,0))</f>
        <v>14.314908804838678</v>
      </c>
      <c r="F579">
        <v>14.311999999999999</v>
      </c>
      <c r="G579" s="71">
        <f t="shared" si="87"/>
        <v>-2.4605982398049342E-3</v>
      </c>
      <c r="H579" s="71">
        <f>(+B579/(D579*(1-VLOOKUP(A579,USD!A:K,9,0)))-1)</f>
        <v>4.5470911515217427E-3</v>
      </c>
      <c r="I579" s="71">
        <f t="shared" si="84"/>
        <v>4.7512576858581568E-3</v>
      </c>
      <c r="J579">
        <v>12192.25</v>
      </c>
      <c r="K579">
        <v>12194.34</v>
      </c>
      <c r="L579" s="71">
        <f t="shared" si="89"/>
        <v>1.714203694971328E-4</v>
      </c>
      <c r="M579" s="70">
        <f t="shared" si="85"/>
        <v>3</v>
      </c>
    </row>
    <row r="580" spans="1:14">
      <c r="A580" s="68">
        <v>43223</v>
      </c>
      <c r="B580">
        <v>14.46</v>
      </c>
      <c r="C580" s="71">
        <f t="shared" si="86"/>
        <v>5.5632823365785455E-3</v>
      </c>
      <c r="D580" s="26">
        <f t="shared" si="88"/>
        <v>14.386562572472146</v>
      </c>
      <c r="E580" s="26">
        <f>(D580-O580)*(1-VLOOKUP(A580,USD!A:K,9,0))</f>
        <v>14.385590087968927</v>
      </c>
      <c r="F580">
        <v>14.403</v>
      </c>
      <c r="G580" s="71">
        <f t="shared" si="87"/>
        <v>5.1045847232731312E-3</v>
      </c>
      <c r="H580" s="71">
        <f>(+B580/(D580*(1-VLOOKUP(A580,USD!A:K,9,0)))-1)</f>
        <v>5.1725310936883151E-3</v>
      </c>
      <c r="I580" s="71">
        <f t="shared" si="84"/>
        <v>3.9575088523224888E-3</v>
      </c>
      <c r="J580">
        <v>12194.34</v>
      </c>
      <c r="K580">
        <v>12257.87</v>
      </c>
      <c r="L580" s="71">
        <f t="shared" si="89"/>
        <v>5.2097940519946206E-3</v>
      </c>
      <c r="M580" s="70">
        <f t="shared" si="85"/>
        <v>4</v>
      </c>
    </row>
    <row r="581" spans="1:14">
      <c r="A581" s="68">
        <v>43224</v>
      </c>
      <c r="B581">
        <v>14.28</v>
      </c>
      <c r="C581" s="71">
        <f t="shared" si="86"/>
        <v>-1.2448132780083054E-2</v>
      </c>
      <c r="D581" s="26">
        <f t="shared" si="88"/>
        <v>14.280212476555878</v>
      </c>
      <c r="E581" s="26">
        <f>(D581-O581)*(1-VLOOKUP(A581,USD!A:K,9,0))</f>
        <v>14.311775514236901</v>
      </c>
      <c r="F581">
        <v>14.286</v>
      </c>
      <c r="G581" s="71">
        <f t="shared" si="87"/>
        <v>-1.487908924513448E-5</v>
      </c>
      <c r="H581" s="71">
        <f>(+B581/(D581*(1-VLOOKUP(A581,USD!A:K,9,0)))-1)</f>
        <v>-2.2202356517744271E-3</v>
      </c>
      <c r="I581" s="71">
        <f t="shared" si="84"/>
        <v>-4.1999160016803483E-4</v>
      </c>
      <c r="J581">
        <v>12257.87</v>
      </c>
      <c r="K581">
        <v>12153.37</v>
      </c>
      <c r="L581" s="71">
        <f t="shared" si="89"/>
        <v>-8.5251352804361913E-3</v>
      </c>
      <c r="M581" s="70">
        <f t="shared" si="85"/>
        <v>5</v>
      </c>
    </row>
    <row r="582" spans="1:14">
      <c r="A582" s="68">
        <v>43227</v>
      </c>
      <c r="B582">
        <v>14.52</v>
      </c>
      <c r="C582" s="71">
        <f t="shared" si="86"/>
        <v>1.6806722689075571E-2</v>
      </c>
      <c r="D582" s="26">
        <f t="shared" si="88"/>
        <v>14.513631010987076</v>
      </c>
      <c r="E582" s="26">
        <f>(D582-O582)*(1-VLOOKUP(A582,USD!A:K,9,0))</f>
        <v>14.482567355372112</v>
      </c>
      <c r="F582">
        <v>14.506</v>
      </c>
      <c r="G582" s="71">
        <f t="shared" si="87"/>
        <v>4.388280925773369E-4</v>
      </c>
      <c r="H582" s="71">
        <f>(+B582/(D582*(1-VLOOKUP(A582,USD!A:K,9,0)))-1)</f>
        <v>2.584669120423877E-3</v>
      </c>
      <c r="I582" s="71">
        <f t="shared" si="84"/>
        <v>9.6511788225561723E-4</v>
      </c>
      <c r="J582">
        <v>12153.37</v>
      </c>
      <c r="K582">
        <v>12347.02</v>
      </c>
      <c r="L582" s="71">
        <f t="shared" si="89"/>
        <v>1.5933852092053558E-2</v>
      </c>
      <c r="M582" s="70">
        <f t="shared" ref="M582:M613" si="90">WEEKDAY(A582,2)</f>
        <v>1</v>
      </c>
    </row>
    <row r="583" spans="1:14">
      <c r="A583" s="68">
        <v>43228</v>
      </c>
      <c r="B583">
        <v>14.8</v>
      </c>
      <c r="C583" s="71">
        <f t="shared" si="86"/>
        <v>1.9283746556473913E-2</v>
      </c>
      <c r="D583" s="26">
        <f t="shared" si="88"/>
        <v>14.769391501755079</v>
      </c>
      <c r="E583" s="26">
        <f>(D583-O583)*(1-VLOOKUP(A583,USD!A:K,9,0))</f>
        <v>14.770250613893911</v>
      </c>
      <c r="F583">
        <v>14.765000000000001</v>
      </c>
      <c r="G583" s="71">
        <f t="shared" si="87"/>
        <v>2.0724278479098412E-3</v>
      </c>
      <c r="H583" s="71">
        <f>(+B583/(D583*(1-VLOOKUP(A583,USD!A:K,9,0)))-1)</f>
        <v>2.0141422704165191E-3</v>
      </c>
      <c r="I583" s="71">
        <f t="shared" si="84"/>
        <v>2.3704707077547571E-3</v>
      </c>
      <c r="J583">
        <v>12347.02</v>
      </c>
      <c r="K583">
        <v>12571.21</v>
      </c>
      <c r="L583" s="71">
        <f t="shared" si="89"/>
        <v>1.8157417741284876E-2</v>
      </c>
      <c r="M583" s="70">
        <f t="shared" si="90"/>
        <v>2</v>
      </c>
    </row>
    <row r="584" spans="1:14">
      <c r="A584" s="68">
        <v>43229</v>
      </c>
      <c r="B584">
        <v>14.74</v>
      </c>
      <c r="C584" s="71">
        <f t="shared" ref="C584:C615" si="91">B584/(B583-O584)-1</f>
        <v>-4.0540540540541237E-3</v>
      </c>
      <c r="D584" s="26">
        <f t="shared" si="88"/>
        <v>14.737645684067008</v>
      </c>
      <c r="E584" s="26">
        <f>(D584-O584)*(1-VLOOKUP(A584,USD!A:K,9,0))</f>
        <v>14.711186126200099</v>
      </c>
      <c r="F584">
        <v>14.743</v>
      </c>
      <c r="G584" s="71">
        <f t="shared" ref="G584:G620" si="92">+B584/D584-1</f>
        <v>1.5974844174304614E-4</v>
      </c>
      <c r="H584" s="71">
        <f>(+B584/(D584*(1-VLOOKUP(A584,USD!A:K,9,0)))-1)</f>
        <v>1.9586370230599837E-3</v>
      </c>
      <c r="I584" s="71">
        <f t="shared" si="84"/>
        <v>-2.0348640032563647E-4</v>
      </c>
      <c r="J584">
        <v>12571.21</v>
      </c>
      <c r="K584">
        <v>12547.92</v>
      </c>
      <c r="L584" s="71">
        <f t="shared" si="89"/>
        <v>-1.852645847137957E-3</v>
      </c>
      <c r="M584" s="70">
        <f t="shared" si="90"/>
        <v>3</v>
      </c>
    </row>
    <row r="585" spans="1:14">
      <c r="A585" s="68">
        <v>43230</v>
      </c>
      <c r="B585">
        <v>14.86</v>
      </c>
      <c r="C585" s="71">
        <f t="shared" si="91"/>
        <v>8.141112618724522E-3</v>
      </c>
      <c r="D585" s="26">
        <f t="shared" si="88"/>
        <v>14.820534011214608</v>
      </c>
      <c r="E585" s="26">
        <f>(D585-O585)*(1-VLOOKUP(A585,USD!A:K,9,0))</f>
        <v>14.843903992878824</v>
      </c>
      <c r="F585">
        <v>14.871</v>
      </c>
      <c r="G585" s="71">
        <f t="shared" si="92"/>
        <v>2.6629262316411051E-3</v>
      </c>
      <c r="H585" s="71">
        <f>(+B585/(D585*(1-VLOOKUP(A585,USD!A:K,9,0)))-1)</f>
        <v>1.0843513356659784E-3</v>
      </c>
      <c r="I585" s="71">
        <f t="shared" si="84"/>
        <v>-7.3969470782064839E-4</v>
      </c>
      <c r="J585">
        <v>12547.92</v>
      </c>
      <c r="K585">
        <v>12613.91</v>
      </c>
      <c r="L585" s="71">
        <f t="shared" si="89"/>
        <v>5.2590389482878308E-3</v>
      </c>
      <c r="M585" s="70">
        <f t="shared" si="90"/>
        <v>4</v>
      </c>
    </row>
    <row r="586" spans="1:14">
      <c r="A586" s="68">
        <v>43231</v>
      </c>
      <c r="B586">
        <v>14.86</v>
      </c>
      <c r="C586" s="71">
        <f t="shared" si="91"/>
        <v>0</v>
      </c>
      <c r="D586" s="26">
        <f t="shared" ref="D586:D620" si="93">+(F585-O586)*(1+L586)</f>
        <v>14.82363032794748</v>
      </c>
      <c r="E586" s="26">
        <f>(D586-O586)*(1-VLOOKUP(A586,USD!A:K,9,0))</f>
        <v>14.877820446550363</v>
      </c>
      <c r="F586">
        <v>14.853999999999999</v>
      </c>
      <c r="G586" s="71">
        <f t="shared" si="92"/>
        <v>2.4534929196089461E-3</v>
      </c>
      <c r="H586" s="71">
        <f>(+B586/(D586*(1-VLOOKUP(A586,USD!A:K,9,0)))-1)</f>
        <v>-1.1977861014241808E-3</v>
      </c>
      <c r="I586" s="71">
        <f t="shared" si="84"/>
        <v>4.0393160091567459E-4</v>
      </c>
      <c r="J586">
        <v>12613.91</v>
      </c>
      <c r="K586">
        <v>12573.73</v>
      </c>
      <c r="L586" s="71">
        <f t="shared" si="89"/>
        <v>-3.1853723389496658E-3</v>
      </c>
      <c r="M586" s="70">
        <f t="shared" si="90"/>
        <v>5</v>
      </c>
    </row>
    <row r="587" spans="1:14">
      <c r="A587" s="68">
        <v>43234</v>
      </c>
      <c r="B587">
        <v>15.1</v>
      </c>
      <c r="C587" s="71">
        <f t="shared" si="91"/>
        <v>1.6150740242261152E-2</v>
      </c>
      <c r="D587" s="26">
        <f t="shared" si="93"/>
        <v>15.057854086257619</v>
      </c>
      <c r="E587" s="26">
        <f>(D587-O587)*(1-VLOOKUP(A587,USD!A:K,9,0))</f>
        <v>15.077654966432526</v>
      </c>
      <c r="F587">
        <v>15.053000000000001</v>
      </c>
      <c r="G587" s="71">
        <f t="shared" si="92"/>
        <v>2.7989322715542553E-3</v>
      </c>
      <c r="H587" s="71">
        <f>(+B587/(D587*(1-VLOOKUP(A587,USD!A:K,9,0)))-1)</f>
        <v>1.4819966113577276E-3</v>
      </c>
      <c r="I587" s="71">
        <f t="shared" si="84"/>
        <v>3.1223012024179653E-3</v>
      </c>
      <c r="J587">
        <v>12573.73</v>
      </c>
      <c r="K587">
        <v>12746.29</v>
      </c>
      <c r="L587" s="71">
        <f t="shared" si="89"/>
        <v>1.3723851235870388E-2</v>
      </c>
      <c r="M587" s="70">
        <f t="shared" si="90"/>
        <v>1</v>
      </c>
      <c r="N587" s="50" t="s">
        <v>770</v>
      </c>
    </row>
    <row r="588" spans="1:14">
      <c r="A588" s="68">
        <v>43235</v>
      </c>
      <c r="B588">
        <v>15.04</v>
      </c>
      <c r="C588" s="71">
        <f t="shared" si="91"/>
        <v>-3.9735099337748769E-3</v>
      </c>
      <c r="D588" s="26">
        <f t="shared" si="93"/>
        <v>15.046162177386517</v>
      </c>
      <c r="E588" s="26">
        <f>(D588-O588)*(1-VLOOKUP(A588,USD!A:K,9,0))</f>
        <v>15.015331387507294</v>
      </c>
      <c r="F588">
        <v>14.965</v>
      </c>
      <c r="G588" s="71">
        <f t="shared" si="92"/>
        <v>-4.0955144001963983E-4</v>
      </c>
      <c r="H588" s="71">
        <f>(+B588/(D588*(1-VLOOKUP(A588,USD!A:K,9,0)))-1)</f>
        <v>1.6428949755467048E-3</v>
      </c>
      <c r="I588" s="71">
        <f t="shared" si="84"/>
        <v>5.0116939525559623E-3</v>
      </c>
      <c r="J588">
        <v>12746.29</v>
      </c>
      <c r="K588">
        <v>12740.5</v>
      </c>
      <c r="L588" s="71">
        <f t="shared" si="89"/>
        <v>-4.54249824851094E-4</v>
      </c>
      <c r="M588" s="70">
        <f t="shared" si="90"/>
        <v>2</v>
      </c>
    </row>
    <row r="589" spans="1:14">
      <c r="A589" s="68">
        <v>43236</v>
      </c>
      <c r="B589">
        <v>14.84</v>
      </c>
      <c r="C589" s="71">
        <f t="shared" si="91"/>
        <v>-1.3297872340425454E-2</v>
      </c>
      <c r="D589" s="26">
        <f t="shared" si="93"/>
        <v>14.769616922412778</v>
      </c>
      <c r="E589" s="26">
        <f>(D589-O589)*(1-VLOOKUP(A589,USD!A:K,9,0))</f>
        <v>14.738578226070334</v>
      </c>
      <c r="F589">
        <v>14.773</v>
      </c>
      <c r="G589" s="71">
        <f t="shared" si="92"/>
        <v>4.7653962832587826E-3</v>
      </c>
      <c r="H589" s="71">
        <f>(+B589/(D589*(1-VLOOKUP(A589,USD!A:K,9,0)))-1)</f>
        <v>6.8813811192633967E-3</v>
      </c>
      <c r="I589" s="71">
        <f t="shared" si="84"/>
        <v>4.5353008867528022E-3</v>
      </c>
      <c r="J589">
        <v>12740.5</v>
      </c>
      <c r="K589">
        <v>12574.16</v>
      </c>
      <c r="L589" s="71">
        <f t="shared" si="89"/>
        <v>-1.305600251167538E-2</v>
      </c>
      <c r="M589" s="70">
        <f t="shared" si="90"/>
        <v>3</v>
      </c>
    </row>
    <row r="590" spans="1:14">
      <c r="A590" s="68">
        <v>43237</v>
      </c>
      <c r="B590">
        <v>14.68</v>
      </c>
      <c r="C590" s="71">
        <f t="shared" si="91"/>
        <v>-1.0781671159029615E-2</v>
      </c>
      <c r="D590" s="26">
        <f t="shared" si="93"/>
        <v>14.665828382969519</v>
      </c>
      <c r="E590" s="26">
        <f>(D590-O590)*(1-VLOOKUP(A590,USD!A:K,9,0))</f>
        <v>14.679700599335781</v>
      </c>
      <c r="F590">
        <v>14.682</v>
      </c>
      <c r="G590" s="71">
        <f t="shared" si="92"/>
        <v>9.6630184537938035E-4</v>
      </c>
      <c r="H590" s="71">
        <f>(+B590/(D590*(1-VLOOKUP(A590,USD!A:K,9,0)))-1)</f>
        <v>2.0395556584507091E-5</v>
      </c>
      <c r="I590" s="71">
        <f t="shared" si="84"/>
        <v>-1.3622122326661934E-4</v>
      </c>
      <c r="J590">
        <v>12574.16</v>
      </c>
      <c r="K590">
        <v>12482.94</v>
      </c>
      <c r="L590" s="71">
        <f t="shared" si="89"/>
        <v>-7.2545601455683562E-3</v>
      </c>
      <c r="M590" s="70">
        <f t="shared" si="90"/>
        <v>4</v>
      </c>
    </row>
    <row r="591" spans="1:14">
      <c r="A591" s="68">
        <v>43238</v>
      </c>
      <c r="B591">
        <v>14.9</v>
      </c>
      <c r="C591" s="71">
        <f t="shared" si="91"/>
        <v>1.4986376021798309E-2</v>
      </c>
      <c r="D591" s="26">
        <f t="shared" si="93"/>
        <v>14.889875442804341</v>
      </c>
      <c r="E591" s="26">
        <f>(D591-O591)*(1-VLOOKUP(A591,USD!A:K,9,0))</f>
        <v>14.873671633819228</v>
      </c>
      <c r="F591">
        <v>14.87</v>
      </c>
      <c r="G591" s="71">
        <f t="shared" si="92"/>
        <v>6.7996251778934536E-4</v>
      </c>
      <c r="H591" s="71">
        <f>(+B591/(D591*(1-VLOOKUP(A591,USD!A:K,9,0)))-1)</f>
        <v>1.7701322732517344E-3</v>
      </c>
      <c r="I591" s="71">
        <f t="shared" si="84"/>
        <v>2.0174848688636615E-3</v>
      </c>
      <c r="J591">
        <v>12482.94</v>
      </c>
      <c r="K591">
        <v>12659.68</v>
      </c>
      <c r="L591" s="71">
        <f t="shared" si="89"/>
        <v>1.4158523552945113E-2</v>
      </c>
      <c r="M591" s="70">
        <f t="shared" si="90"/>
        <v>5</v>
      </c>
    </row>
    <row r="592" spans="1:14">
      <c r="A592" s="68">
        <v>43241</v>
      </c>
      <c r="B592">
        <v>14.88</v>
      </c>
      <c r="C592" s="71">
        <f t="shared" si="91"/>
        <v>-1.3422818791946067E-3</v>
      </c>
      <c r="D592" s="26">
        <f t="shared" si="93"/>
        <v>14.88693766351124</v>
      </c>
      <c r="E592" s="26">
        <f>(D592-O592)*(1-VLOOKUP(A592,USD!A:K,9,0))</f>
        <v>14.853829902759514</v>
      </c>
      <c r="F592">
        <v>14.871</v>
      </c>
      <c r="G592" s="71">
        <f t="shared" si="92"/>
        <v>-4.6602354816360769E-4</v>
      </c>
      <c r="H592" s="71">
        <f>(+B592/(D592*(1-VLOOKUP(A592,USD!A:K,9,0)))-1)</f>
        <v>1.7618417210785164E-3</v>
      </c>
      <c r="I592" s="71">
        <f t="shared" si="84"/>
        <v>6.0520476094416686E-4</v>
      </c>
      <c r="J592">
        <v>12659.68</v>
      </c>
      <c r="K592">
        <v>12674.1</v>
      </c>
      <c r="L592" s="71">
        <f t="shared" si="89"/>
        <v>1.1390493282610326E-3</v>
      </c>
      <c r="M592" s="70">
        <f t="shared" si="90"/>
        <v>1</v>
      </c>
    </row>
    <row r="593" spans="1:14">
      <c r="A593" s="68">
        <v>43242</v>
      </c>
      <c r="B593">
        <v>14.88</v>
      </c>
      <c r="C593" s="71">
        <f t="shared" si="91"/>
        <v>0</v>
      </c>
      <c r="D593" s="26">
        <f t="shared" si="93"/>
        <v>14.75932171278434</v>
      </c>
      <c r="E593" s="26">
        <f>(D593-O593)*(1-VLOOKUP(A593,USD!A:K,9,0))</f>
        <v>14.789023609018168</v>
      </c>
      <c r="F593">
        <v>14.79</v>
      </c>
      <c r="G593" s="71">
        <f t="shared" si="92"/>
        <v>8.1764114614515382E-3</v>
      </c>
      <c r="H593" s="71">
        <f>(+B593/(D593*(1-VLOOKUP(A593,USD!A:K,9,0)))-1)</f>
        <v>6.1516157784990977E-3</v>
      </c>
      <c r="I593" s="71">
        <f t="shared" si="84"/>
        <v>6.0851926977689708E-3</v>
      </c>
      <c r="J593">
        <v>12674.1</v>
      </c>
      <c r="K593">
        <v>12578.92</v>
      </c>
      <c r="L593" s="71">
        <f t="shared" si="89"/>
        <v>-7.5098034574447858E-3</v>
      </c>
      <c r="M593" s="70">
        <f t="shared" si="90"/>
        <v>2</v>
      </c>
    </row>
    <row r="594" spans="1:14">
      <c r="A594" s="68">
        <v>43243</v>
      </c>
      <c r="B594">
        <v>14.44</v>
      </c>
      <c r="C594" s="71">
        <f t="shared" si="91"/>
        <v>-2.9569892473118364E-2</v>
      </c>
      <c r="D594" s="26">
        <f t="shared" si="93"/>
        <v>14.558148608942579</v>
      </c>
      <c r="E594" s="26">
        <f>(D594-O594)*(1-VLOOKUP(A594,USD!A:K,9,0))</f>
        <v>14.539822469066021</v>
      </c>
      <c r="F594">
        <v>14.51</v>
      </c>
      <c r="G594" s="71">
        <f t="shared" si="92"/>
        <v>-8.1156342139552251E-3</v>
      </c>
      <c r="H594" s="71">
        <f>(+B594/(D594*(1-VLOOKUP(A594,USD!A:K,9,0)))-1)</f>
        <v>-6.8654530877799713E-3</v>
      </c>
      <c r="I594" s="71">
        <f t="shared" si="84"/>
        <v>-4.8242591316334238E-3</v>
      </c>
      <c r="J594">
        <v>12578.92</v>
      </c>
      <c r="K594">
        <v>12381.73</v>
      </c>
      <c r="L594" s="71">
        <f t="shared" si="89"/>
        <v>-1.5676226575890517E-2</v>
      </c>
      <c r="M594" s="70">
        <f t="shared" si="90"/>
        <v>3</v>
      </c>
    </row>
    <row r="595" spans="1:14">
      <c r="A595" s="68">
        <v>43244</v>
      </c>
      <c r="B595">
        <v>14.44</v>
      </c>
      <c r="C595" s="71">
        <f t="shared" si="91"/>
        <v>0</v>
      </c>
      <c r="D595" s="26">
        <f t="shared" si="93"/>
        <v>14.383670480619429</v>
      </c>
      <c r="E595" s="26">
        <f>(D595-O595)*(1-VLOOKUP(A595,USD!A:K,9,0))</f>
        <v>14.341780700044378</v>
      </c>
      <c r="F595">
        <v>14.379</v>
      </c>
      <c r="G595" s="71">
        <f t="shared" si="92"/>
        <v>3.916213142985292E-3</v>
      </c>
      <c r="H595" s="71">
        <f>(+B595/(D595*(1-VLOOKUP(A595,USD!A:K,9,0)))-1)</f>
        <v>6.8484731435975998E-3</v>
      </c>
      <c r="I595" s="71">
        <f t="shared" si="84"/>
        <v>4.2422977953959773E-3</v>
      </c>
      <c r="J595">
        <v>12381.73</v>
      </c>
      <c r="K595">
        <v>12273.93</v>
      </c>
      <c r="L595" s="71">
        <f t="shared" si="89"/>
        <v>-8.7063762495224184E-3</v>
      </c>
      <c r="M595" s="70">
        <f t="shared" si="90"/>
        <v>4</v>
      </c>
    </row>
    <row r="596" spans="1:14">
      <c r="A596" s="68">
        <v>43245</v>
      </c>
      <c r="B596">
        <v>14.36</v>
      </c>
      <c r="C596" s="71">
        <f t="shared" si="91"/>
        <v>-5.5401662049862077E-3</v>
      </c>
      <c r="D596" s="26">
        <f t="shared" si="93"/>
        <v>14.361462534005</v>
      </c>
      <c r="E596" s="26">
        <f>(D596-O596)*(1-VLOOKUP(A596,USD!A:K,9,0))</f>
        <v>14.370472675814034</v>
      </c>
      <c r="F596">
        <v>14.359</v>
      </c>
      <c r="G596" s="71">
        <f t="shared" si="92"/>
        <v>-1.0183740002367436E-4</v>
      </c>
      <c r="H596" s="71">
        <f>(+B596/(D596*(1-VLOOKUP(A596,USD!A:K,9,0)))-1)</f>
        <v>-7.2876348957262582E-4</v>
      </c>
      <c r="I596" s="71">
        <f t="shared" si="84"/>
        <v>6.9642732780872407E-5</v>
      </c>
      <c r="J596">
        <v>12273.93</v>
      </c>
      <c r="K596">
        <v>12258.96</v>
      </c>
      <c r="L596" s="71">
        <f t="shared" si="89"/>
        <v>-1.21965825126924E-3</v>
      </c>
      <c r="M596" s="70">
        <f t="shared" si="90"/>
        <v>5</v>
      </c>
    </row>
    <row r="597" spans="1:14">
      <c r="A597" s="68">
        <v>43248</v>
      </c>
      <c r="B597">
        <v>14.46</v>
      </c>
      <c r="C597" s="71">
        <f t="shared" si="91"/>
        <v>6.9637883008357715E-3</v>
      </c>
      <c r="D597" s="26">
        <f t="shared" si="93"/>
        <v>14.466525940210264</v>
      </c>
      <c r="E597" s="26">
        <f>(D597-O597)*(1-VLOOKUP(A597,USD!A:K,9,0))</f>
        <v>14.465494540884819</v>
      </c>
      <c r="F597">
        <v>14.444000000000001</v>
      </c>
      <c r="G597" s="71">
        <f t="shared" si="92"/>
        <v>-4.5110624604927096E-4</v>
      </c>
      <c r="H597" s="71">
        <f>(+B597/(D597*(1-VLOOKUP(A597,USD!A:K,9,0)))-1)</f>
        <v>-3.7983774901639844E-4</v>
      </c>
      <c r="I597" s="71">
        <f t="shared" si="84"/>
        <v>1.1077263915812985E-3</v>
      </c>
      <c r="J597">
        <v>12258.96</v>
      </c>
      <c r="K597">
        <v>12350.76</v>
      </c>
      <c r="L597" s="71">
        <f t="shared" si="89"/>
        <v>7.4884003210713423E-3</v>
      </c>
      <c r="M597" s="70">
        <f t="shared" si="90"/>
        <v>1</v>
      </c>
    </row>
    <row r="598" spans="1:14">
      <c r="A598" s="68">
        <v>43249</v>
      </c>
      <c r="B598">
        <v>14.32</v>
      </c>
      <c r="C598" s="71">
        <f t="shared" si="91"/>
        <v>-9.6818810511757336E-3</v>
      </c>
      <c r="D598" s="26">
        <f t="shared" si="93"/>
        <v>14.364767547907983</v>
      </c>
      <c r="E598" s="26">
        <f>(D598-O598)*(1-VLOOKUP(A598,USD!A:K,9,0))</f>
        <v>14.301323139924849</v>
      </c>
      <c r="F598">
        <v>14.313000000000001</v>
      </c>
      <c r="G598" s="71">
        <f t="shared" si="92"/>
        <v>-3.1164825855118927E-3</v>
      </c>
      <c r="H598" s="71">
        <f>(+B598/(D598*(1-VLOOKUP(A598,USD!A:K,9,0)))-1)</f>
        <v>1.3059532948396235E-3</v>
      </c>
      <c r="I598" s="71">
        <f t="shared" si="84"/>
        <v>4.8906588416119945E-4</v>
      </c>
      <c r="J598">
        <v>12350.76</v>
      </c>
      <c r="K598">
        <v>12283.01</v>
      </c>
      <c r="L598" s="71">
        <f t="shared" si="89"/>
        <v>-5.4854923907516895E-3</v>
      </c>
      <c r="M598" s="70">
        <f t="shared" si="90"/>
        <v>2</v>
      </c>
    </row>
    <row r="599" spans="1:14">
      <c r="A599" s="68">
        <v>43250</v>
      </c>
      <c r="B599">
        <v>14.06</v>
      </c>
      <c r="C599" s="71">
        <f t="shared" si="91"/>
        <v>-1.8156424581005526E-2</v>
      </c>
      <c r="D599" s="26">
        <f t="shared" si="93"/>
        <v>14.031086683150139</v>
      </c>
      <c r="E599" s="26">
        <f>(D599-O599)*(1-VLOOKUP(A599,USD!A:K,9,0))</f>
        <v>13.998980707866174</v>
      </c>
      <c r="F599">
        <v>14.05</v>
      </c>
      <c r="G599" s="71">
        <f t="shared" si="92"/>
        <v>2.0606612661429047E-3</v>
      </c>
      <c r="H599" s="71">
        <f>(+B599/(D599*(1-VLOOKUP(A599,USD!A:K,9,0)))-1)</f>
        <v>4.3588382188097796E-3</v>
      </c>
      <c r="I599" s="71">
        <f t="shared" si="84"/>
        <v>7.1174377224192398E-4</v>
      </c>
      <c r="J599">
        <v>12283.01</v>
      </c>
      <c r="K599">
        <v>12041.08</v>
      </c>
      <c r="L599" s="71">
        <f t="shared" si="89"/>
        <v>-1.9696312223144052E-2</v>
      </c>
      <c r="M599" s="70">
        <f t="shared" si="90"/>
        <v>3</v>
      </c>
    </row>
    <row r="600" spans="1:14">
      <c r="A600" s="68">
        <v>43251</v>
      </c>
      <c r="B600">
        <v>14.42</v>
      </c>
      <c r="C600" s="71">
        <f t="shared" si="91"/>
        <v>2.560455192034139E-2</v>
      </c>
      <c r="D600" s="26">
        <f t="shared" si="93"/>
        <v>14.4027820594166</v>
      </c>
      <c r="E600" s="26">
        <f>(D600-O600)*(1-VLOOKUP(A600,USD!A:K,9,0))</f>
        <v>14.461228543795132</v>
      </c>
      <c r="F600">
        <v>14.407999999999999</v>
      </c>
      <c r="G600" s="71">
        <f t="shared" si="92"/>
        <v>1.1954593572527372E-3</v>
      </c>
      <c r="H600" s="71">
        <f>(+B600/(D600*(1-VLOOKUP(A600,USD!A:K,9,0)))-1)</f>
        <v>-2.850971040964656E-3</v>
      </c>
      <c r="I600" s="71">
        <f t="shared" si="84"/>
        <v>8.3287062742920526E-4</v>
      </c>
      <c r="J600">
        <v>12041.08</v>
      </c>
      <c r="K600">
        <v>12343.42</v>
      </c>
      <c r="L600" s="71">
        <f t="shared" si="89"/>
        <v>2.5109043374846873E-2</v>
      </c>
      <c r="M600" s="70">
        <f t="shared" si="90"/>
        <v>4</v>
      </c>
      <c r="N600" s="50" t="s">
        <v>785</v>
      </c>
    </row>
    <row r="601" spans="1:14">
      <c r="A601" s="68">
        <v>43252</v>
      </c>
      <c r="B601">
        <v>14.38</v>
      </c>
      <c r="C601" s="71">
        <f t="shared" si="91"/>
        <v>-2.7739251040220791E-3</v>
      </c>
      <c r="D601" s="26">
        <f t="shared" si="93"/>
        <v>14.327739093379305</v>
      </c>
      <c r="E601" s="26">
        <f>(D601-O601)*(1-VLOOKUP(A601,USD!A:K,9,0))</f>
        <v>14.296046826819463</v>
      </c>
      <c r="F601">
        <v>14.315</v>
      </c>
      <c r="G601" s="71">
        <f t="shared" si="92"/>
        <v>3.6475333812329147E-3</v>
      </c>
      <c r="H601" s="71">
        <f>(+B601/(D601*(1-VLOOKUP(A601,USD!A:K,9,0)))-1)</f>
        <v>5.8724746916078985E-3</v>
      </c>
      <c r="I601" s="71">
        <f t="shared" si="84"/>
        <v>4.5406915822565619E-3</v>
      </c>
      <c r="J601">
        <v>12343.42</v>
      </c>
      <c r="K601">
        <v>12274.66</v>
      </c>
      <c r="L601" s="71">
        <f t="shared" si="89"/>
        <v>-5.570579304601142E-3</v>
      </c>
      <c r="M601" s="70">
        <f t="shared" si="90"/>
        <v>5</v>
      </c>
    </row>
    <row r="602" spans="1:14">
      <c r="A602" s="68">
        <v>43255</v>
      </c>
      <c r="B602">
        <v>14.66</v>
      </c>
      <c r="C602" s="71">
        <f t="shared" si="91"/>
        <v>1.9471488178024909E-2</v>
      </c>
      <c r="D602" s="26">
        <f t="shared" si="93"/>
        <v>14.613914809045626</v>
      </c>
      <c r="E602" s="26">
        <f>(D602-O602)*(1-VLOOKUP(A602,USD!A:K,9,0))</f>
        <v>14.606875241170211</v>
      </c>
      <c r="F602">
        <v>14.632</v>
      </c>
      <c r="G602" s="71">
        <f t="shared" si="92"/>
        <v>3.1535144112000424E-3</v>
      </c>
      <c r="H602" s="71">
        <f>(+B602/(D602*(1-VLOOKUP(A602,USD!A:K,9,0)))-1)</f>
        <v>3.6369694375188999E-3</v>
      </c>
      <c r="I602" s="71">
        <f t="shared" si="84"/>
        <v>1.9136139967195209E-3</v>
      </c>
      <c r="J602">
        <v>12274.66</v>
      </c>
      <c r="K602">
        <v>12530.97</v>
      </c>
      <c r="L602" s="71">
        <f t="shared" si="89"/>
        <v>2.0881230111465365E-2</v>
      </c>
      <c r="M602" s="70">
        <f t="shared" si="90"/>
        <v>1</v>
      </c>
    </row>
    <row r="603" spans="1:14">
      <c r="A603" s="68">
        <v>43256</v>
      </c>
      <c r="B603">
        <v>14.72</v>
      </c>
      <c r="C603" s="71">
        <f t="shared" si="91"/>
        <v>4.0927694406549531E-3</v>
      </c>
      <c r="D603" s="26">
        <f t="shared" si="93"/>
        <v>14.729803786937484</v>
      </c>
      <c r="E603" s="26">
        <f>(D603-O603)*(1-VLOOKUP(A603,USD!A:K,9,0))</f>
        <v>14.751686484358364</v>
      </c>
      <c r="F603">
        <v>14.741</v>
      </c>
      <c r="G603" s="71">
        <f t="shared" si="92"/>
        <v>-6.65574849420425E-4</v>
      </c>
      <c r="H603" s="71">
        <f>(+B603/(D603*(1-VLOOKUP(A603,USD!A:K,9,0)))-1)</f>
        <v>-2.1479906308992103E-3</v>
      </c>
      <c r="I603" s="71">
        <f t="shared" si="84"/>
        <v>-1.4245980598330821E-3</v>
      </c>
      <c r="J603">
        <v>12530.97</v>
      </c>
      <c r="K603">
        <v>12614.73</v>
      </c>
      <c r="L603" s="71">
        <f t="shared" si="89"/>
        <v>6.68423912913374E-3</v>
      </c>
      <c r="M603" s="70">
        <f t="shared" si="90"/>
        <v>2</v>
      </c>
    </row>
    <row r="604" spans="1:14">
      <c r="A604" s="68">
        <v>43257</v>
      </c>
      <c r="B604">
        <v>14.7</v>
      </c>
      <c r="C604" s="71">
        <f t="shared" si="91"/>
        <v>-1.3586956521740579E-3</v>
      </c>
      <c r="D604" s="26">
        <f t="shared" si="93"/>
        <v>14.656455079101971</v>
      </c>
      <c r="E604" s="26">
        <f>(D604-O604)*(1-VLOOKUP(A604,USD!A:K,9,0))</f>
        <v>14.708832908923663</v>
      </c>
      <c r="F604">
        <v>14.712999999999999</v>
      </c>
      <c r="G604" s="71">
        <f t="shared" si="92"/>
        <v>2.9710404503007215E-3</v>
      </c>
      <c r="H604" s="71">
        <f>(+B604/(D604*(1-VLOOKUP(A604,USD!A:K,9,0)))-1)</f>
        <v>-6.0051732033106209E-4</v>
      </c>
      <c r="I604" s="71">
        <f t="shared" si="84"/>
        <v>-8.8357235098213138E-4</v>
      </c>
      <c r="J604">
        <v>12614.73</v>
      </c>
      <c r="K604">
        <v>12542.38</v>
      </c>
      <c r="L604" s="71">
        <f t="shared" si="89"/>
        <v>-5.735358584765593E-3</v>
      </c>
      <c r="M604" s="70">
        <f t="shared" si="90"/>
        <v>3</v>
      </c>
    </row>
    <row r="605" spans="1:14">
      <c r="A605" s="68">
        <v>43258</v>
      </c>
      <c r="B605">
        <v>14.76</v>
      </c>
      <c r="C605" s="71">
        <f t="shared" si="91"/>
        <v>4.0816326530612734E-3</v>
      </c>
      <c r="D605" s="26">
        <f t="shared" si="93"/>
        <v>14.726642720918997</v>
      </c>
      <c r="E605" s="26">
        <f>(D605-O605)*(1-VLOOKUP(A605,USD!A:K,9,0))</f>
        <v>14.725224083102608</v>
      </c>
      <c r="F605">
        <v>14.731999999999999</v>
      </c>
      <c r="G605" s="71">
        <f t="shared" si="92"/>
        <v>2.2650973282334341E-3</v>
      </c>
      <c r="H605" s="71">
        <f>(+B605/(D605*(1-VLOOKUP(A605,USD!A:K,9,0)))-1)</f>
        <v>2.3616562098567329E-3</v>
      </c>
      <c r="I605" s="71">
        <f t="shared" si="84"/>
        <v>1.9006244909041126E-3</v>
      </c>
      <c r="J605">
        <v>12542.38</v>
      </c>
      <c r="K605">
        <v>12554.01</v>
      </c>
      <c r="L605" s="71">
        <f t="shared" si="89"/>
        <v>9.2725623047629213E-4</v>
      </c>
      <c r="M605" s="70">
        <f t="shared" si="90"/>
        <v>4</v>
      </c>
    </row>
    <row r="606" spans="1:14">
      <c r="A606" s="68">
        <v>43259</v>
      </c>
      <c r="B606">
        <v>14.38</v>
      </c>
      <c r="C606" s="71">
        <f t="shared" si="91"/>
        <v>-2.5745257452574499E-2</v>
      </c>
      <c r="D606" s="26">
        <f t="shared" si="93"/>
        <v>14.517274875517863</v>
      </c>
      <c r="E606" s="26">
        <f>(D606-O606)*(1-VLOOKUP(A606,USD!A:K,9,0))</f>
        <v>14.484977052602753</v>
      </c>
      <c r="F606">
        <v>14.494999999999999</v>
      </c>
      <c r="G606" s="71">
        <f t="shared" si="92"/>
        <v>-9.4559672317953147E-3</v>
      </c>
      <c r="H606" s="71">
        <f>(+B606/(D606*(1-VLOOKUP(A606,USD!A:K,9,0)))-1)</f>
        <v>-7.2473054131548809E-3</v>
      </c>
      <c r="I606" s="71">
        <f t="shared" si="84"/>
        <v>-7.9337702656087083E-3</v>
      </c>
      <c r="J606">
        <v>12554.01</v>
      </c>
      <c r="K606">
        <v>12371.03</v>
      </c>
      <c r="L606" s="71">
        <f t="shared" si="89"/>
        <v>-1.4575422514399694E-2</v>
      </c>
      <c r="M606" s="70">
        <f t="shared" si="90"/>
        <v>5</v>
      </c>
      <c r="N606" s="50" t="s">
        <v>790</v>
      </c>
    </row>
    <row r="607" spans="1:14">
      <c r="A607" s="68">
        <v>43262</v>
      </c>
      <c r="B607">
        <v>14.56</v>
      </c>
      <c r="C607" s="71">
        <f t="shared" si="91"/>
        <v>1.2517385257301727E-2</v>
      </c>
      <c r="D607" s="26">
        <f t="shared" si="93"/>
        <v>14.567703303605278</v>
      </c>
      <c r="E607" s="26">
        <f>(D607-O607)*(1-VLOOKUP(A607,USD!A:K,9,0))</f>
        <v>14.559953365859778</v>
      </c>
      <c r="F607">
        <v>14.58</v>
      </c>
      <c r="G607" s="71">
        <f t="shared" si="92"/>
        <v>-5.2879327953991861E-4</v>
      </c>
      <c r="H607" s="71">
        <f>(+B607/(D607*(1-VLOOKUP(A607,USD!A:K,9,0)))-1)</f>
        <v>3.2029045045067761E-6</v>
      </c>
      <c r="I607" s="71">
        <f t="shared" si="84"/>
        <v>-1.37174211248281E-3</v>
      </c>
      <c r="J607">
        <v>12371.03</v>
      </c>
      <c r="K607">
        <v>12433.08</v>
      </c>
      <c r="L607" s="71">
        <f t="shared" si="89"/>
        <v>5.0157505074355235E-3</v>
      </c>
      <c r="M607" s="70">
        <f t="shared" si="90"/>
        <v>1</v>
      </c>
    </row>
    <row r="608" spans="1:14">
      <c r="A608" s="68">
        <v>43263</v>
      </c>
      <c r="B608">
        <v>14.72</v>
      </c>
      <c r="C608" s="71">
        <f t="shared" si="91"/>
        <v>1.098901098901095E-2</v>
      </c>
      <c r="D608" s="26">
        <f t="shared" si="93"/>
        <v>14.766467536603965</v>
      </c>
      <c r="E608" s="26">
        <f>(D608-O608)*(1-VLOOKUP(A608,USD!A:K,9,0))</f>
        <v>14.771565754015519</v>
      </c>
      <c r="F608">
        <v>14.762</v>
      </c>
      <c r="G608" s="71">
        <f t="shared" si="92"/>
        <v>-3.1468282098462419E-3</v>
      </c>
      <c r="H608" s="71">
        <f>(+B608/(D608*(1-VLOOKUP(A608,USD!A:K,9,0)))-1)</f>
        <v>-3.4908793606731603E-3</v>
      </c>
      <c r="I608" s="71">
        <f t="shared" si="84"/>
        <v>-2.8451429345617285E-3</v>
      </c>
      <c r="J608">
        <v>12433.08</v>
      </c>
      <c r="K608">
        <v>12592.09</v>
      </c>
      <c r="L608" s="71">
        <f t="shared" si="89"/>
        <v>1.2789268628529804E-2</v>
      </c>
      <c r="M608" s="70">
        <f t="shared" si="90"/>
        <v>2</v>
      </c>
    </row>
    <row r="609" spans="1:13">
      <c r="A609" s="68">
        <v>43264</v>
      </c>
      <c r="B609">
        <v>14.58</v>
      </c>
      <c r="C609" s="71">
        <f t="shared" si="91"/>
        <v>-9.5108695652174058E-3</v>
      </c>
      <c r="D609" s="26">
        <f t="shared" si="93"/>
        <v>14.670910482691912</v>
      </c>
      <c r="E609" s="26">
        <f>(D609-O609)*(1-VLOOKUP(A609,USD!A:K,9,0))</f>
        <v>14.670165486868349</v>
      </c>
      <c r="F609">
        <v>14.689</v>
      </c>
      <c r="G609" s="71">
        <f t="shared" si="92"/>
        <v>-6.196648994564069E-3</v>
      </c>
      <c r="H609" s="71">
        <f>(+B609/(D609*(1-VLOOKUP(A609,USD!A:K,9,0)))-1)</f>
        <v>-6.1461806241421835E-3</v>
      </c>
      <c r="I609" s="71">
        <f t="shared" si="84"/>
        <v>-7.4205187555314023E-3</v>
      </c>
      <c r="J609">
        <v>12592.09</v>
      </c>
      <c r="K609">
        <v>12514.39</v>
      </c>
      <c r="L609" s="71">
        <f t="shared" si="89"/>
        <v>-6.1705403948034698E-3</v>
      </c>
      <c r="M609" s="70">
        <f t="shared" si="90"/>
        <v>3</v>
      </c>
    </row>
    <row r="610" spans="1:13">
      <c r="A610" s="68">
        <v>43265</v>
      </c>
      <c r="B610">
        <v>14.64</v>
      </c>
      <c r="C610" s="71">
        <f t="shared" si="91"/>
        <v>4.115226337448652E-3</v>
      </c>
      <c r="D610" s="26">
        <f t="shared" si="93"/>
        <v>14.654573362345268</v>
      </c>
      <c r="E610" s="26">
        <f>(D610-O610)*(1-VLOOKUP(A610,USD!A:K,9,0))</f>
        <v>14.676307124127502</v>
      </c>
      <c r="F610">
        <v>14.638</v>
      </c>
      <c r="G610" s="71">
        <f t="shared" si="92"/>
        <v>-9.944583158396636E-4</v>
      </c>
      <c r="H610" s="71">
        <f>(+B610/(D610*(1-VLOOKUP(A610,USD!A:K,9,0)))-1)</f>
        <v>-2.4738596583205874E-3</v>
      </c>
      <c r="I610" s="71">
        <f t="shared" si="84"/>
        <v>1.3663068725233707E-4</v>
      </c>
      <c r="J610">
        <v>12514.39</v>
      </c>
      <c r="K610">
        <v>12485.06</v>
      </c>
      <c r="L610" s="71">
        <f t="shared" si="89"/>
        <v>-2.3437019303378381E-3</v>
      </c>
      <c r="M610" s="70">
        <f t="shared" si="90"/>
        <v>4</v>
      </c>
    </row>
    <row r="611" spans="1:13">
      <c r="A611" s="68">
        <v>43266</v>
      </c>
      <c r="B611">
        <v>14.54</v>
      </c>
      <c r="C611" s="71">
        <f t="shared" si="91"/>
        <v>-6.830601092896238E-3</v>
      </c>
      <c r="D611" s="26">
        <f t="shared" si="93"/>
        <v>14.635338558244817</v>
      </c>
      <c r="E611" s="26">
        <f>(D611-O611)*(1-VLOOKUP(A611,USD!A:K,9,0))</f>
        <v>14.573739467138722</v>
      </c>
      <c r="F611">
        <v>14.593</v>
      </c>
      <c r="G611" s="71">
        <f t="shared" si="92"/>
        <v>-6.5142707744951789E-3</v>
      </c>
      <c r="H611" s="71">
        <f>(+B611/(D611*(1-VLOOKUP(A611,USD!A:K,9,0)))-1)</f>
        <v>-2.3150864755610012E-3</v>
      </c>
      <c r="I611" s="71">
        <f t="shared" si="84"/>
        <v>-3.631878297814084E-3</v>
      </c>
      <c r="J611">
        <v>12485.06</v>
      </c>
      <c r="K611">
        <v>12482.79</v>
      </c>
      <c r="L611" s="71">
        <f t="shared" si="89"/>
        <v>-1.8181730804645024E-4</v>
      </c>
      <c r="M611" s="70">
        <f t="shared" si="90"/>
        <v>5</v>
      </c>
    </row>
    <row r="612" spans="1:13">
      <c r="A612" s="68">
        <v>43270</v>
      </c>
      <c r="B612">
        <v>13.94</v>
      </c>
      <c r="C612" s="71">
        <f t="shared" si="91"/>
        <v>-4.1265474552957371E-2</v>
      </c>
      <c r="D612" s="26">
        <f t="shared" si="93"/>
        <v>14.21785200023392</v>
      </c>
      <c r="E612" s="26">
        <f>(D612-O612)*(1-VLOOKUP(A612,USD!A:K,9,0))</f>
        <v>14.214308495119862</v>
      </c>
      <c r="F612">
        <v>14.093999999999999</v>
      </c>
      <c r="G612" s="71">
        <f t="shared" si="92"/>
        <v>-1.9542473801904103E-2</v>
      </c>
      <c r="H612" s="71">
        <f>(+B612/(D612*(1-VLOOKUP(A612,USD!A:K,9,0)))-1)</f>
        <v>-1.9298054155363231E-2</v>
      </c>
      <c r="I612" s="71">
        <f t="shared" si="84"/>
        <v>-1.0926635447708222E-2</v>
      </c>
      <c r="J612">
        <v>12482.79</v>
      </c>
      <c r="K612">
        <v>12161.89</v>
      </c>
      <c r="L612" s="71">
        <f t="shared" si="89"/>
        <v>-2.5707393939976675E-2</v>
      </c>
      <c r="M612" s="70">
        <f t="shared" si="90"/>
        <v>2</v>
      </c>
    </row>
    <row r="613" spans="1:13">
      <c r="A613" s="68">
        <v>43271</v>
      </c>
      <c r="B613">
        <v>14.16</v>
      </c>
      <c r="C613" s="71">
        <f t="shared" si="91"/>
        <v>1.5781922525107683E-2</v>
      </c>
      <c r="D613" s="26">
        <f t="shared" si="93"/>
        <v>14.13330873244208</v>
      </c>
      <c r="E613" s="26">
        <f>(D613-O613)*(1-VLOOKUP(A613,USD!A:K,9,0))</f>
        <v>14.103523494430929</v>
      </c>
      <c r="F613">
        <v>14.166</v>
      </c>
      <c r="G613" s="71">
        <f t="shared" si="92"/>
        <v>1.8885363691696355E-3</v>
      </c>
      <c r="H613" s="71">
        <f>(+B613/(D613*(1-VLOOKUP(A613,USD!A:K,9,0)))-1)</f>
        <v>4.0044252481568066E-3</v>
      </c>
      <c r="I613" s="71">
        <f t="shared" si="84"/>
        <v>-4.2354934349853046E-4</v>
      </c>
      <c r="J613">
        <v>12161.89</v>
      </c>
      <c r="K613">
        <v>12195.81</v>
      </c>
      <c r="L613" s="71">
        <f t="shared" si="89"/>
        <v>2.7890401902994633E-3</v>
      </c>
      <c r="M613" s="70">
        <f t="shared" si="90"/>
        <v>3</v>
      </c>
    </row>
    <row r="614" spans="1:13">
      <c r="A614" s="68">
        <v>43272</v>
      </c>
      <c r="B614">
        <v>13.94</v>
      </c>
      <c r="C614" s="71">
        <f t="shared" si="91"/>
        <v>-1.5536723163841804E-2</v>
      </c>
      <c r="D614" s="26">
        <f t="shared" si="93"/>
        <v>14.058289796249696</v>
      </c>
      <c r="E614" s="26">
        <f>(D614-O614)*(1-VLOOKUP(A614,USD!A:K,9,0))</f>
        <v>13.994757779643615</v>
      </c>
      <c r="F614">
        <v>14</v>
      </c>
      <c r="G614" s="71">
        <f t="shared" si="92"/>
        <v>-8.4142380022107499E-3</v>
      </c>
      <c r="H614" s="71">
        <f>(+B614/(D614*(1-VLOOKUP(A614,USD!A:K,9,0)))-1)</f>
        <v>-3.9127350759342594E-3</v>
      </c>
      <c r="I614" s="71">
        <f t="shared" si="84"/>
        <v>-4.2857142857143371E-3</v>
      </c>
      <c r="J614">
        <v>12195.81</v>
      </c>
      <c r="K614">
        <v>12103.08</v>
      </c>
      <c r="L614" s="71">
        <f t="shared" si="89"/>
        <v>-7.6034310144221795E-3</v>
      </c>
      <c r="M614" s="70">
        <f t="shared" ref="M614:M620" si="94">WEEKDAY(A614,2)</f>
        <v>4</v>
      </c>
    </row>
    <row r="615" spans="1:13">
      <c r="A615" s="68">
        <v>43273</v>
      </c>
      <c r="B615">
        <v>13.94</v>
      </c>
      <c r="C615" s="71">
        <f t="shared" si="91"/>
        <v>0</v>
      </c>
      <c r="D615" s="26">
        <f t="shared" si="93"/>
        <v>13.99930596178824</v>
      </c>
      <c r="E615" s="26">
        <f>(D615-O615)*(1-VLOOKUP(A615,USD!A:K,9,0))</f>
        <v>13.993710521992513</v>
      </c>
      <c r="F615">
        <v>13.986000000000001</v>
      </c>
      <c r="G615" s="71">
        <f t="shared" si="92"/>
        <v>-4.236350141222589E-3</v>
      </c>
      <c r="H615" s="71">
        <f>(+B615/(D615*(1-VLOOKUP(A615,USD!A:K,9,0)))-1)</f>
        <v>-3.838190157506971E-3</v>
      </c>
      <c r="I615" s="71">
        <f t="shared" si="84"/>
        <v>-3.2890032890033893E-3</v>
      </c>
      <c r="J615">
        <v>12103.08</v>
      </c>
      <c r="K615">
        <v>12102.48</v>
      </c>
      <c r="L615" s="71">
        <f t="shared" si="89"/>
        <v>-4.9574157982901212E-5</v>
      </c>
      <c r="M615" s="70">
        <f t="shared" si="94"/>
        <v>5</v>
      </c>
    </row>
    <row r="616" spans="1:13">
      <c r="A616" s="68">
        <v>43276</v>
      </c>
      <c r="B616">
        <v>13.62</v>
      </c>
      <c r="C616" s="71">
        <f t="shared" ref="C616:C620" si="95">B616/(B615-O616)-1</f>
        <v>-2.2955523672883782E-2</v>
      </c>
      <c r="D616" s="26">
        <f t="shared" si="93"/>
        <v>13.734396037836873</v>
      </c>
      <c r="E616" s="26">
        <f>(D616-O616)*(1-VLOOKUP(A616,USD!A:K,9,0))</f>
        <v>13.641061766279153</v>
      </c>
      <c r="F616">
        <v>13.672000000000001</v>
      </c>
      <c r="G616" s="71">
        <f t="shared" si="92"/>
        <v>-8.3291640580135384E-3</v>
      </c>
      <c r="H616" s="71">
        <f>(+B616/(D616*(1-VLOOKUP(A616,USD!A:K,9,0)))-1)</f>
        <v>-1.5439975743837264E-3</v>
      </c>
      <c r="I616" s="71">
        <f t="shared" si="84"/>
        <v>-3.8033937975425758E-3</v>
      </c>
      <c r="J616">
        <v>12102.48</v>
      </c>
      <c r="K616">
        <v>11884.76</v>
      </c>
      <c r="L616" s="71">
        <f t="shared" si="89"/>
        <v>-1.7989701284364834E-2</v>
      </c>
      <c r="M616" s="70">
        <f t="shared" si="94"/>
        <v>1</v>
      </c>
    </row>
    <row r="617" spans="1:13">
      <c r="A617" s="68">
        <v>43277</v>
      </c>
      <c r="B617">
        <v>13.4</v>
      </c>
      <c r="C617" s="71">
        <f t="shared" si="95"/>
        <v>-1.6152716593245131E-2</v>
      </c>
      <c r="D617" s="26">
        <f t="shared" si="93"/>
        <v>13.502180782784002</v>
      </c>
      <c r="E617" s="26">
        <f>(D617-O617)*(1-VLOOKUP(A617,USD!A:K,9,0))</f>
        <v>13.488048347728219</v>
      </c>
      <c r="F617">
        <v>13.426</v>
      </c>
      <c r="G617" s="71">
        <f t="shared" si="92"/>
        <v>-7.5677243867366961E-3</v>
      </c>
      <c r="H617" s="71">
        <f>(+B617/(D617*(1-VLOOKUP(A617,USD!A:K,9,0)))-1)</f>
        <v>-6.5278790124627672E-3</v>
      </c>
      <c r="I617" s="71">
        <f t="shared" si="84"/>
        <v>-1.9365410397735872E-3</v>
      </c>
      <c r="J617">
        <v>11884.76</v>
      </c>
      <c r="K617">
        <v>11737.14</v>
      </c>
      <c r="L617" s="71">
        <f t="shared" si="89"/>
        <v>-1.242094918197767E-2</v>
      </c>
      <c r="M617" s="70">
        <f t="shared" si="94"/>
        <v>2</v>
      </c>
    </row>
    <row r="618" spans="1:13">
      <c r="A618" s="68">
        <v>43278</v>
      </c>
      <c r="B618">
        <v>12.94</v>
      </c>
      <c r="C618" s="71">
        <f t="shared" si="95"/>
        <v>-3.4328358208955301E-2</v>
      </c>
      <c r="D618" s="26">
        <f t="shared" si="93"/>
        <v>13.086584885244617</v>
      </c>
      <c r="E618" s="26">
        <f>(D618-O618)*(1-VLOOKUP(A618,USD!A:K,9,0))</f>
        <v>13.009579586906403</v>
      </c>
      <c r="F618">
        <v>13.045999999999999</v>
      </c>
      <c r="G618" s="71">
        <f t="shared" si="92"/>
        <v>-1.1201156491935094E-2</v>
      </c>
      <c r="H618" s="71">
        <f>(+B618/(D618*(1-VLOOKUP(A618,USD!A:K,9,0)))-1)</f>
        <v>-5.3483347745096887E-3</v>
      </c>
      <c r="I618" s="71">
        <f t="shared" si="84"/>
        <v>-8.1250958148091357E-3</v>
      </c>
      <c r="J618">
        <v>11737.14</v>
      </c>
      <c r="K618">
        <v>11440.42</v>
      </c>
      <c r="L618" s="71">
        <f t="shared" ref="L618:L620" si="96">+K618/J618-1</f>
        <v>-2.5280434586279044E-2</v>
      </c>
      <c r="M618" s="70">
        <f t="shared" si="94"/>
        <v>3</v>
      </c>
    </row>
    <row r="619" spans="1:13">
      <c r="A619" s="68">
        <v>43279</v>
      </c>
      <c r="B619">
        <v>12.96</v>
      </c>
      <c r="C619" s="71">
        <f t="shared" si="95"/>
        <v>1.5455950540959051E-3</v>
      </c>
      <c r="D619" s="26">
        <f t="shared" si="93"/>
        <v>12.89782386310992</v>
      </c>
      <c r="E619" s="26">
        <f>(D619-O619)*(1-VLOOKUP(A619,USD!A:K,9,0))</f>
        <v>12.86801005893834</v>
      </c>
      <c r="F619">
        <v>12.855</v>
      </c>
      <c r="G619" s="71">
        <f t="shared" si="92"/>
        <v>4.8206687849037255E-3</v>
      </c>
      <c r="H619" s="71">
        <f>(+B619/(D619*(1-VLOOKUP(A619,USD!A:K,9,0)))-1)</f>
        <v>7.1487308947013606E-3</v>
      </c>
      <c r="I619" s="71">
        <f t="shared" si="84"/>
        <v>8.168028004667427E-3</v>
      </c>
      <c r="J619">
        <v>11440.42</v>
      </c>
      <c r="K619">
        <v>11310.48</v>
      </c>
      <c r="L619" s="71">
        <f t="shared" si="96"/>
        <v>-1.1357974619812916E-2</v>
      </c>
      <c r="M619" s="70">
        <f t="shared" si="94"/>
        <v>4</v>
      </c>
    </row>
    <row r="620" spans="1:13">
      <c r="A620" s="68">
        <v>43280</v>
      </c>
      <c r="B620">
        <v>13.34</v>
      </c>
      <c r="C620" s="71">
        <f t="shared" si="95"/>
        <v>2.9320987654321007E-2</v>
      </c>
      <c r="D620" s="26">
        <f t="shared" si="93"/>
        <v>13.167041597704078</v>
      </c>
      <c r="E620" s="26">
        <f>(D620-O620)*(1-VLOOKUP(A620,USD!A:K,9,0))</f>
        <v>13.145958048833355</v>
      </c>
      <c r="G620" s="71">
        <f t="shared" si="92"/>
        <v>1.3135707137591268E-2</v>
      </c>
      <c r="H620" s="71">
        <f>(+B620/(D620*(1-VLOOKUP(A620,USD!A:K,9,0)))-1)</f>
        <v>1.4760578912988764E-2</v>
      </c>
      <c r="J620">
        <v>11310.48</v>
      </c>
      <c r="K620">
        <v>11585.03</v>
      </c>
      <c r="L620" s="71">
        <f t="shared" si="96"/>
        <v>2.427394770160074E-2</v>
      </c>
      <c r="M620" s="70">
        <f t="shared" si="94"/>
        <v>5</v>
      </c>
    </row>
    <row r="621" spans="1:13">
      <c r="A621" s="68">
        <v>43283</v>
      </c>
    </row>
    <row r="622" spans="1:13">
      <c r="A622" s="68">
        <v>43284</v>
      </c>
    </row>
    <row r="623" spans="1:13">
      <c r="A623" s="68">
        <v>43285</v>
      </c>
    </row>
    <row r="624" spans="1:13">
      <c r="A624" s="68">
        <v>43286</v>
      </c>
    </row>
    <row r="625" spans="1:1">
      <c r="A625" s="68">
        <v>43287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24"/>
  <sheetViews>
    <sheetView zoomScale="115" zoomScaleNormal="115" workbookViewId="0">
      <pane xSplit="1" ySplit="2" topLeftCell="B607" activePane="bottomRight" state="frozen"/>
      <selection pane="topRight" activeCell="B1" sqref="B1"/>
      <selection pane="bottomLeft" activeCell="A3" sqref="A3"/>
      <selection pane="bottomRight" activeCell="A619" sqref="A619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>
      <c r="J1" t="s">
        <v>228</v>
      </c>
    </row>
    <row r="2" spans="1:15">
      <c r="B2" t="s">
        <v>26</v>
      </c>
      <c r="C2" t="s">
        <v>33</v>
      </c>
      <c r="D2" t="s">
        <v>220</v>
      </c>
      <c r="E2" t="s">
        <v>227</v>
      </c>
      <c r="F2" t="s">
        <v>27</v>
      </c>
      <c r="G2" t="s">
        <v>224</v>
      </c>
      <c r="H2" t="s">
        <v>225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99</v>
      </c>
      <c r="O2" t="s">
        <v>610</v>
      </c>
    </row>
    <row r="3" spans="1: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>
      <c r="A56" s="1">
        <v>42481</v>
      </c>
      <c r="B56">
        <v>11.24</v>
      </c>
      <c r="C56" s="7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7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7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7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7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7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7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7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7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7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7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7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>
      <c r="A68" s="1">
        <v>42500</v>
      </c>
      <c r="B68">
        <v>10.8</v>
      </c>
      <c r="C68" s="7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>
      <c r="A69" s="1">
        <v>42501</v>
      </c>
      <c r="B69">
        <v>10.76</v>
      </c>
      <c r="C69" s="7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>
      <c r="A70" s="1">
        <v>42502</v>
      </c>
      <c r="B70">
        <v>10.82</v>
      </c>
      <c r="C70" s="7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>
      <c r="A71" s="1">
        <v>42503</v>
      </c>
      <c r="B71">
        <v>10.8</v>
      </c>
      <c r="C71" s="7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>
      <c r="A72" s="1">
        <v>42506</v>
      </c>
      <c r="B72">
        <v>10.8</v>
      </c>
      <c r="C72" s="7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>
      <c r="A73" s="1">
        <v>42507</v>
      </c>
      <c r="B73">
        <v>10.82</v>
      </c>
      <c r="C73" s="7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>
      <c r="A74" s="1">
        <v>42508</v>
      </c>
      <c r="B74">
        <v>10.76</v>
      </c>
      <c r="C74" s="7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>
      <c r="A75" s="1">
        <v>42509</v>
      </c>
      <c r="B75">
        <v>10.76</v>
      </c>
      <c r="C75" s="7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>
      <c r="A76" s="1">
        <v>42510</v>
      </c>
      <c r="B76">
        <v>10.82</v>
      </c>
      <c r="C76" s="7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>
      <c r="A77" s="1">
        <v>42513</v>
      </c>
      <c r="B77">
        <v>10.78</v>
      </c>
      <c r="C77" s="7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>
      <c r="A78" s="1">
        <v>42514</v>
      </c>
      <c r="B78">
        <v>10.76</v>
      </c>
      <c r="C78" s="7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>
      <c r="A79" s="1">
        <v>42515</v>
      </c>
      <c r="B79">
        <v>10.76</v>
      </c>
      <c r="C79" s="7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>
      <c r="A80" s="1">
        <v>42516</v>
      </c>
      <c r="B80">
        <v>10.8</v>
      </c>
      <c r="C80" s="7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>
      <c r="A81" s="1">
        <v>42517</v>
      </c>
      <c r="B81">
        <v>10.86</v>
      </c>
      <c r="C81" s="7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>
      <c r="A82" s="1">
        <v>42520</v>
      </c>
      <c r="B82">
        <v>10.82</v>
      </c>
      <c r="C82" s="7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>
      <c r="A83" s="1">
        <v>42521</v>
      </c>
      <c r="B83">
        <v>11.18</v>
      </c>
      <c r="C83" s="7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>
      <c r="A84" s="1">
        <v>42522</v>
      </c>
      <c r="B84">
        <v>11.04</v>
      </c>
      <c r="C84" s="7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>
      <c r="A85" s="1">
        <v>42523</v>
      </c>
      <c r="B85">
        <v>11.08</v>
      </c>
      <c r="C85" s="7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>
      <c r="A86" s="1">
        <v>42524</v>
      </c>
      <c r="B86">
        <v>11.1</v>
      </c>
      <c r="C86" s="7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>
      <c r="A87" s="1">
        <v>42527</v>
      </c>
      <c r="B87">
        <v>11.06</v>
      </c>
      <c r="C87" s="7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>
      <c r="A88" s="1">
        <v>42528</v>
      </c>
      <c r="B88">
        <v>11.08</v>
      </c>
      <c r="C88" s="7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>
      <c r="A89" s="1">
        <v>42529</v>
      </c>
      <c r="B89">
        <v>11</v>
      </c>
      <c r="C89" s="7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>
      <c r="A90" s="1">
        <v>42530</v>
      </c>
      <c r="B90">
        <v>11</v>
      </c>
      <c r="C90" s="7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>
      <c r="A91" s="1">
        <v>42531</v>
      </c>
      <c r="B91">
        <v>10.88</v>
      </c>
      <c r="C91" s="7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>
      <c r="A92" s="1">
        <v>42534</v>
      </c>
      <c r="B92">
        <v>10.66</v>
      </c>
      <c r="C92" s="7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>
      <c r="A93" s="1">
        <v>42535</v>
      </c>
      <c r="B93">
        <v>10.74</v>
      </c>
      <c r="C93" s="7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>
      <c r="A94" s="1">
        <v>42536</v>
      </c>
      <c r="B94">
        <v>10.74</v>
      </c>
      <c r="C94" s="7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>
      <c r="A95" s="1">
        <v>42537</v>
      </c>
      <c r="B95">
        <v>10.74</v>
      </c>
      <c r="C95" s="7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>
      <c r="A96" s="1">
        <v>42538</v>
      </c>
      <c r="B96">
        <v>10.8</v>
      </c>
      <c r="C96" s="7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>
      <c r="A97" s="1">
        <v>42541</v>
      </c>
      <c r="B97">
        <v>10.84</v>
      </c>
      <c r="C97" s="7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>
      <c r="A98" s="1">
        <v>42542</v>
      </c>
      <c r="B98">
        <v>10.86</v>
      </c>
      <c r="C98" s="7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>
      <c r="A99" s="1">
        <v>42543</v>
      </c>
      <c r="B99">
        <v>10.9</v>
      </c>
      <c r="C99" s="7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>
      <c r="A100" s="1">
        <v>42544</v>
      </c>
      <c r="B100">
        <v>10.84</v>
      </c>
      <c r="C100" s="7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>
      <c r="A101" s="1">
        <v>42545</v>
      </c>
      <c r="B101">
        <v>10.7</v>
      </c>
      <c r="C101" s="7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>
      <c r="A102" s="1">
        <v>42548</v>
      </c>
      <c r="B102">
        <v>10.72</v>
      </c>
      <c r="C102" s="7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>
      <c r="A103" s="1">
        <v>42549</v>
      </c>
      <c r="B103">
        <v>10.72</v>
      </c>
      <c r="C103" s="7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>
      <c r="A104" s="1">
        <v>42550</v>
      </c>
      <c r="B104">
        <v>10.8</v>
      </c>
      <c r="C104" s="7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>
      <c r="A105" s="1">
        <v>42551</v>
      </c>
      <c r="B105">
        <v>10.82</v>
      </c>
      <c r="C105" s="7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>
      <c r="A106" s="1">
        <v>42552</v>
      </c>
      <c r="B106">
        <v>10.82</v>
      </c>
      <c r="C106" s="7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>
      <c r="A107" s="1">
        <v>42555</v>
      </c>
      <c r="B107">
        <v>11.06</v>
      </c>
      <c r="C107" s="7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>
      <c r="A108" s="1">
        <v>42556</v>
      </c>
      <c r="B108">
        <v>11.04</v>
      </c>
      <c r="C108" s="7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>
      <c r="A109" s="1">
        <v>42557</v>
      </c>
      <c r="B109">
        <v>11.04</v>
      </c>
      <c r="C109" s="7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>
      <c r="A110" s="1">
        <v>42558</v>
      </c>
      <c r="B110">
        <v>11.06</v>
      </c>
      <c r="C110" s="7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>
      <c r="A111" s="1">
        <v>42559</v>
      </c>
      <c r="B111">
        <v>11.02</v>
      </c>
      <c r="C111" s="7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>
      <c r="A112" s="1">
        <v>42562</v>
      </c>
      <c r="B112">
        <v>11.04</v>
      </c>
      <c r="C112" s="7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>
      <c r="A113" s="1">
        <v>42563</v>
      </c>
      <c r="B113">
        <v>11.3</v>
      </c>
      <c r="C113" s="7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>
      <c r="A114" s="1">
        <v>42564</v>
      </c>
      <c r="B114">
        <v>11.28</v>
      </c>
      <c r="C114" s="7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>
      <c r="A115" s="1">
        <v>42565</v>
      </c>
      <c r="B115">
        <v>11.28</v>
      </c>
      <c r="C115" s="7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>
      <c r="A116" s="1">
        <v>42566</v>
      </c>
      <c r="B116">
        <v>11.34</v>
      </c>
      <c r="C116" s="7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>
      <c r="A117" s="1">
        <v>42569</v>
      </c>
      <c r="B117">
        <v>11.3</v>
      </c>
      <c r="C117" s="7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>
      <c r="A118" s="1">
        <v>42570</v>
      </c>
      <c r="B118">
        <v>11.18</v>
      </c>
      <c r="C118" s="7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>
      <c r="A119" s="1">
        <v>42571</v>
      </c>
      <c r="B119">
        <v>11.18</v>
      </c>
      <c r="C119" s="7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>
      <c r="A120" s="1">
        <v>42572</v>
      </c>
      <c r="B120">
        <v>11.24</v>
      </c>
      <c r="C120" s="7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>
      <c r="A121" s="1">
        <v>42573</v>
      </c>
      <c r="B121">
        <v>11.18</v>
      </c>
      <c r="C121" s="7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>
      <c r="A122" s="1">
        <v>42576</v>
      </c>
      <c r="B122">
        <v>11.16</v>
      </c>
      <c r="C122" s="7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>
      <c r="A123" s="1">
        <v>42577</v>
      </c>
      <c r="B123">
        <v>11.26</v>
      </c>
      <c r="C123" s="7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>
      <c r="A124" s="1">
        <v>42578</v>
      </c>
      <c r="B124">
        <v>11.2</v>
      </c>
      <c r="C124" s="7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>
      <c r="A125" s="1">
        <v>42579</v>
      </c>
      <c r="B125">
        <v>11.22</v>
      </c>
      <c r="C125" s="7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>
      <c r="A126" s="1">
        <v>42580</v>
      </c>
      <c r="B126">
        <v>11.18</v>
      </c>
      <c r="C126" s="7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>
      <c r="A127" s="1">
        <v>42583</v>
      </c>
      <c r="B127">
        <v>11.22</v>
      </c>
      <c r="C127" s="7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>
      <c r="A128" s="1">
        <v>42584</v>
      </c>
      <c r="B128">
        <v>11.22</v>
      </c>
      <c r="C128" s="7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>
      <c r="A129" s="1">
        <v>42585</v>
      </c>
      <c r="B129">
        <v>11.18</v>
      </c>
      <c r="C129" s="7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>
      <c r="A130" s="1">
        <v>42586</v>
      </c>
      <c r="B130">
        <v>11.18</v>
      </c>
      <c r="C130" s="7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>
      <c r="A131" s="1">
        <v>42587</v>
      </c>
      <c r="B131">
        <v>11.22</v>
      </c>
      <c r="C131" s="7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>
      <c r="A132" s="1">
        <v>42590</v>
      </c>
      <c r="B132">
        <v>11.26</v>
      </c>
      <c r="C132" s="7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>
      <c r="A133" s="1">
        <v>42591</v>
      </c>
      <c r="B133">
        <v>11.32</v>
      </c>
      <c r="C133" s="7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>
      <c r="A134" s="1">
        <v>42592</v>
      </c>
      <c r="B134">
        <v>11.32</v>
      </c>
      <c r="C134" s="7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>
      <c r="A135" s="1">
        <v>42593</v>
      </c>
      <c r="B135">
        <v>11.4</v>
      </c>
      <c r="C135" s="7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>
      <c r="A136" s="1">
        <v>42594</v>
      </c>
      <c r="B136">
        <v>11.64</v>
      </c>
      <c r="C136" s="7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>
      <c r="A137" s="1">
        <v>42597</v>
      </c>
      <c r="B137">
        <v>12</v>
      </c>
      <c r="C137" s="7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>
      <c r="A138" s="1">
        <v>42598</v>
      </c>
      <c r="B138">
        <v>11.86</v>
      </c>
      <c r="C138" s="7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>
      <c r="A139" s="1">
        <v>42599</v>
      </c>
      <c r="B139">
        <v>11.82</v>
      </c>
      <c r="C139" s="7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>
      <c r="A140" s="1">
        <v>42600</v>
      </c>
      <c r="B140">
        <v>11.76</v>
      </c>
      <c r="C140" s="7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>
      <c r="A141" s="1">
        <v>42601</v>
      </c>
      <c r="B141">
        <v>11.74</v>
      </c>
      <c r="C141" s="7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>
      <c r="A142" s="1">
        <v>42604</v>
      </c>
      <c r="B142">
        <v>11.7</v>
      </c>
      <c r="C142" s="7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>
      <c r="A143" s="1">
        <v>42605</v>
      </c>
      <c r="B143">
        <v>11.74</v>
      </c>
      <c r="C143" s="7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>
      <c r="A144" s="1">
        <v>42606</v>
      </c>
      <c r="B144">
        <v>11.66</v>
      </c>
      <c r="C144" s="7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>
      <c r="A145" s="1">
        <v>42607</v>
      </c>
      <c r="B145">
        <v>11.6</v>
      </c>
      <c r="C145" s="7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>
      <c r="A146" s="1">
        <v>42608</v>
      </c>
      <c r="B146">
        <v>11.58</v>
      </c>
      <c r="C146" s="7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>
      <c r="A147" s="1">
        <v>42611</v>
      </c>
      <c r="B147">
        <v>11.54</v>
      </c>
      <c r="C147" s="7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>
      <c r="A148" s="1">
        <v>42612</v>
      </c>
      <c r="B148">
        <v>11.56</v>
      </c>
      <c r="C148" s="7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>
      <c r="A149" s="1">
        <v>42613</v>
      </c>
      <c r="B149">
        <v>11.62</v>
      </c>
      <c r="C149" s="7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>
      <c r="A150" s="1">
        <v>42614</v>
      </c>
      <c r="B150">
        <v>11.56</v>
      </c>
      <c r="C150" s="7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>
      <c r="A151" s="1">
        <v>42615</v>
      </c>
      <c r="B151">
        <v>11.6</v>
      </c>
      <c r="C151" s="7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>
      <c r="A152" s="1">
        <v>42618</v>
      </c>
      <c r="B152">
        <v>11.66</v>
      </c>
      <c r="C152" s="7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>
      <c r="A153" s="1">
        <v>42619</v>
      </c>
      <c r="B153">
        <v>11.68</v>
      </c>
      <c r="C153" s="7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>
      <c r="A154" s="1">
        <v>42620</v>
      </c>
      <c r="B154">
        <v>11.68</v>
      </c>
      <c r="C154" s="7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>
      <c r="A155" s="1">
        <v>42621</v>
      </c>
      <c r="B155">
        <v>11.7</v>
      </c>
      <c r="C155" s="7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>
      <c r="A156" s="1">
        <v>42622</v>
      </c>
      <c r="B156">
        <v>11.58</v>
      </c>
      <c r="C156" s="7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>
      <c r="A157" s="1">
        <v>42625</v>
      </c>
      <c r="B157">
        <v>11.36</v>
      </c>
      <c r="C157" s="7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7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7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7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>
      <c r="A161" s="1">
        <v>42632</v>
      </c>
      <c r="B161">
        <v>11.32</v>
      </c>
      <c r="C161" s="7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>
      <c r="A162" s="1">
        <v>42633</v>
      </c>
      <c r="B162">
        <v>11.42</v>
      </c>
      <c r="C162" s="7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>
      <c r="A163" s="1">
        <v>42634</v>
      </c>
      <c r="B163">
        <v>11.38</v>
      </c>
      <c r="C163" s="7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>
      <c r="A164" s="1">
        <v>42635</v>
      </c>
      <c r="B164">
        <v>11.44</v>
      </c>
      <c r="C164" s="7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>
      <c r="A165" s="1">
        <v>42636</v>
      </c>
      <c r="B165">
        <v>11.4</v>
      </c>
      <c r="C165" s="7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>
      <c r="A166" s="1">
        <v>42639</v>
      </c>
      <c r="B166">
        <v>11.24</v>
      </c>
      <c r="C166" s="7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>
      <c r="A167" s="1">
        <v>42640</v>
      </c>
      <c r="B167">
        <v>11.32</v>
      </c>
      <c r="C167" s="7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>
      <c r="A168" s="1">
        <v>42641</v>
      </c>
      <c r="B168">
        <v>11.3</v>
      </c>
      <c r="C168" s="7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>
      <c r="A169" s="1">
        <v>42642</v>
      </c>
      <c r="B169">
        <v>11.34</v>
      </c>
      <c r="C169" s="7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>
      <c r="A170" s="1">
        <v>42643</v>
      </c>
      <c r="B170">
        <v>11.3</v>
      </c>
      <c r="C170" s="7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>
      <c r="A171" s="1">
        <v>42646</v>
      </c>
      <c r="B171">
        <v>11.34</v>
      </c>
      <c r="C171" s="7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>
      <c r="A172" s="1">
        <v>42647</v>
      </c>
      <c r="B172">
        <v>11.36</v>
      </c>
      <c r="C172" s="7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>
      <c r="A173" s="1">
        <v>42648</v>
      </c>
      <c r="B173">
        <v>11.38</v>
      </c>
      <c r="C173" s="7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>
      <c r="A174" s="1">
        <v>42649</v>
      </c>
      <c r="B174">
        <v>11.44</v>
      </c>
      <c r="C174" s="7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>
      <c r="A175" s="1">
        <v>42650</v>
      </c>
      <c r="B175">
        <v>11.46</v>
      </c>
      <c r="C175" s="7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>
      <c r="A176" s="1">
        <v>42653</v>
      </c>
      <c r="B176">
        <v>11.46</v>
      </c>
      <c r="C176" s="7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7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7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7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7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>
      <c r="A181" s="1">
        <v>42660</v>
      </c>
      <c r="B181">
        <v>11.3</v>
      </c>
      <c r="C181" s="7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>
      <c r="A182" s="1">
        <v>42661</v>
      </c>
      <c r="B182">
        <v>11.46</v>
      </c>
      <c r="C182" s="7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>
      <c r="A183" s="1">
        <v>42662</v>
      </c>
      <c r="B183">
        <v>11.42</v>
      </c>
      <c r="C183" s="7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>
      <c r="A184" s="1">
        <v>42663</v>
      </c>
      <c r="B184">
        <v>11.44</v>
      </c>
      <c r="C184" s="7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>
      <c r="A185" s="1">
        <v>42664</v>
      </c>
      <c r="B185">
        <v>11.44</v>
      </c>
      <c r="C185" s="7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>
      <c r="A186" s="1">
        <v>42667</v>
      </c>
      <c r="B186">
        <v>11.62</v>
      </c>
      <c r="C186" s="7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>
      <c r="A187" s="1">
        <v>42668</v>
      </c>
      <c r="B187">
        <v>11.56</v>
      </c>
      <c r="C187" s="7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>
      <c r="A188" s="1">
        <v>42669</v>
      </c>
      <c r="B188">
        <v>11.48</v>
      </c>
      <c r="C188" s="7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>
      <c r="A189" s="1">
        <v>42670</v>
      </c>
      <c r="B189">
        <v>11.46</v>
      </c>
      <c r="C189" s="7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>
      <c r="A190" s="1">
        <v>42671</v>
      </c>
      <c r="B190">
        <v>11.52</v>
      </c>
      <c r="C190" s="7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>
      <c r="A191" s="1">
        <v>42674</v>
      </c>
      <c r="B191">
        <v>11.46</v>
      </c>
      <c r="C191" s="7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>
      <c r="A192" s="1">
        <f>A191+1</f>
        <v>42675</v>
      </c>
      <c r="B192">
        <v>11.54</v>
      </c>
      <c r="C192" s="7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>
      <c r="A193" s="1">
        <f>A192+1</f>
        <v>42676</v>
      </c>
      <c r="B193">
        <v>11.46</v>
      </c>
      <c r="C193" s="7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>
      <c r="A194" s="1">
        <f>A193+1</f>
        <v>42677</v>
      </c>
      <c r="B194">
        <v>11.56</v>
      </c>
      <c r="C194" s="7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>
      <c r="A195" s="1">
        <f>A194+1</f>
        <v>42678</v>
      </c>
      <c r="B195">
        <v>11.54</v>
      </c>
      <c r="C195" s="7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>
      <c r="A196" s="1">
        <v>42681</v>
      </c>
      <c r="B196">
        <v>11.54</v>
      </c>
      <c r="C196" s="7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>
      <c r="A197" s="1">
        <v>42682</v>
      </c>
      <c r="B197">
        <v>11.58</v>
      </c>
      <c r="C197" s="7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>
      <c r="A198" s="1">
        <v>42683</v>
      </c>
      <c r="B198">
        <v>11.5</v>
      </c>
      <c r="C198" s="7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>
      <c r="A199" s="1">
        <v>42684</v>
      </c>
      <c r="B199">
        <v>11.6</v>
      </c>
      <c r="C199" s="7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>
      <c r="A200" s="1">
        <v>42685</v>
      </c>
      <c r="B200">
        <v>11.66</v>
      </c>
      <c r="C200" s="7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>
      <c r="A201" s="1">
        <v>42688</v>
      </c>
      <c r="B201">
        <v>11.62</v>
      </c>
      <c r="C201" s="7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>
      <c r="A202" s="1">
        <v>42689</v>
      </c>
      <c r="B202">
        <v>11.56</v>
      </c>
      <c r="C202" s="7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>
      <c r="A203" s="1">
        <v>42690</v>
      </c>
      <c r="B203">
        <v>11.54</v>
      </c>
      <c r="C203" s="7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>
      <c r="A204" s="1">
        <v>42691</v>
      </c>
      <c r="B204">
        <v>11.54</v>
      </c>
      <c r="C204" s="7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>
      <c r="A205" s="1">
        <v>42692</v>
      </c>
      <c r="B205">
        <v>11.52</v>
      </c>
      <c r="C205" s="7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>
      <c r="A206" s="1">
        <v>42695</v>
      </c>
      <c r="B206">
        <v>11.62</v>
      </c>
      <c r="C206" s="7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>
      <c r="A207" s="1">
        <v>42696</v>
      </c>
      <c r="B207">
        <v>11.74</v>
      </c>
      <c r="C207" s="7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>
      <c r="A208" s="1">
        <v>42697</v>
      </c>
      <c r="B208">
        <v>11.78</v>
      </c>
      <c r="C208" s="7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>
      <c r="A209" s="1">
        <v>42698</v>
      </c>
      <c r="B209">
        <v>11.76</v>
      </c>
      <c r="C209" s="7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>
      <c r="A210" s="1">
        <v>42699</v>
      </c>
      <c r="B210">
        <v>11.9</v>
      </c>
      <c r="C210" s="7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>
      <c r="A211" s="1">
        <v>42702</v>
      </c>
      <c r="B211">
        <v>12</v>
      </c>
      <c r="C211" s="7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>
      <c r="A212" s="1">
        <v>42703</v>
      </c>
      <c r="B212">
        <v>12.18</v>
      </c>
      <c r="C212" s="7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>
      <c r="A213" s="1">
        <v>42704</v>
      </c>
      <c r="B213">
        <v>12.04</v>
      </c>
      <c r="C213" s="7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>
      <c r="A214" s="1">
        <v>42705</v>
      </c>
      <c r="B214">
        <v>12.1</v>
      </c>
      <c r="C214" s="7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>
      <c r="A215" s="1">
        <v>42706</v>
      </c>
      <c r="B215">
        <v>12.06</v>
      </c>
      <c r="C215" s="7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>
      <c r="A216" s="1">
        <v>42709</v>
      </c>
      <c r="B216">
        <v>11.9</v>
      </c>
      <c r="C216" s="7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>
      <c r="A217" s="1">
        <v>42710</v>
      </c>
      <c r="B217">
        <v>11.9</v>
      </c>
      <c r="C217" s="7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>
      <c r="A218" s="1">
        <v>42711</v>
      </c>
      <c r="B218">
        <v>11.88</v>
      </c>
      <c r="C218" s="7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>
      <c r="A219" s="1">
        <v>42712</v>
      </c>
      <c r="B219">
        <v>11.92</v>
      </c>
      <c r="C219" s="7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>
      <c r="A220" s="1">
        <v>42713</v>
      </c>
      <c r="B220">
        <v>12.02</v>
      </c>
      <c r="C220" s="7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>
      <c r="A221" s="1">
        <v>42716</v>
      </c>
      <c r="B221">
        <v>11.86</v>
      </c>
      <c r="C221" s="7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>
      <c r="A222" s="1">
        <v>42717</v>
      </c>
      <c r="B222">
        <v>11.8</v>
      </c>
      <c r="C222" s="7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>
      <c r="A223" s="1">
        <v>42718</v>
      </c>
      <c r="B223">
        <v>11.76</v>
      </c>
      <c r="C223" s="7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>
      <c r="A224" s="1">
        <v>42719</v>
      </c>
      <c r="B224">
        <v>11.52</v>
      </c>
      <c r="C224" s="7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>
      <c r="A225" s="1">
        <v>42720</v>
      </c>
      <c r="B225">
        <v>11.18</v>
      </c>
      <c r="C225" s="7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100</v>
      </c>
    </row>
    <row r="226" spans="1:14">
      <c r="A226" s="1">
        <v>42723</v>
      </c>
      <c r="B226">
        <v>11.08</v>
      </c>
      <c r="C226" s="7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>
      <c r="A227" s="1">
        <v>42724</v>
      </c>
      <c r="B227">
        <v>11</v>
      </c>
      <c r="C227" s="7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>
      <c r="A228" s="1">
        <v>42725</v>
      </c>
      <c r="B228">
        <v>11.1</v>
      </c>
      <c r="C228" s="7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>
      <c r="A229" s="1">
        <v>42726</v>
      </c>
      <c r="B229">
        <v>11.04</v>
      </c>
      <c r="C229" s="7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>
      <c r="A230" s="1">
        <v>42727</v>
      </c>
      <c r="B230">
        <v>10.96</v>
      </c>
      <c r="C230" s="7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>
      <c r="A231" s="1">
        <v>42730</v>
      </c>
      <c r="B231">
        <v>10.96</v>
      </c>
      <c r="C231" s="7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>
      <c r="A232" s="1">
        <v>42731</v>
      </c>
      <c r="B232">
        <v>10.96</v>
      </c>
      <c r="C232" s="7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>
      <c r="A233" s="1">
        <v>42732</v>
      </c>
      <c r="B233">
        <v>10.98</v>
      </c>
      <c r="C233" s="7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>
      <c r="A234" s="1">
        <v>42733</v>
      </c>
      <c r="B234">
        <v>10.88</v>
      </c>
      <c r="C234" s="7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>
      <c r="A235" s="1">
        <v>42734</v>
      </c>
      <c r="B235">
        <v>10.92</v>
      </c>
      <c r="C235" s="7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>
      <c r="A236" s="1">
        <v>42738</v>
      </c>
      <c r="B236">
        <v>11.06</v>
      </c>
      <c r="C236" s="7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>
      <c r="A237" s="1">
        <v>42739</v>
      </c>
      <c r="B237">
        <v>11.2</v>
      </c>
      <c r="C237" s="71">
        <f t="shared" si="50"/>
        <v>1.2658227848101111E-2</v>
      </c>
      <c r="D237" s="26">
        <f t="shared" si="64"/>
        <v>11.222300271231571</v>
      </c>
      <c r="E237" s="26">
        <f>D237*(1-VLOOKUP(A237,USD!A:K,9,0))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(+B237/(D237*(1-VLOOKUP(A237,USD!A:K,9,0)))-1)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>
      <c r="A238" s="1">
        <v>42740</v>
      </c>
      <c r="B238">
        <v>11.38</v>
      </c>
      <c r="C238" s="71">
        <f t="shared" si="50"/>
        <v>1.6071428571428736E-2</v>
      </c>
      <c r="D238" s="26">
        <f t="shared" si="64"/>
        <v>11.255523501923186</v>
      </c>
      <c r="E238" s="26">
        <f>D238*(1-VLOOKUP(A238,USD!A:K,9,0))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(+B238/(D238*(1-VLOOKUP(A238,USD!A:K,9,0)))-1)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>
      <c r="A239" s="1">
        <v>42741</v>
      </c>
      <c r="B239">
        <v>11.32</v>
      </c>
      <c r="C239" s="71">
        <f t="shared" si="50"/>
        <v>-5.2724077328647478E-3</v>
      </c>
      <c r="D239" s="26">
        <f t="shared" si="64"/>
        <v>11.426036560190257</v>
      </c>
      <c r="E239" s="26">
        <f>D239*(1-VLOOKUP(A239,USD!A:K,9,0))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(+B239/(D239*(1-VLOOKUP(A239,USD!A:K,9,0)))-1)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>
      <c r="A240" s="1">
        <v>42744</v>
      </c>
      <c r="B240">
        <v>11.32</v>
      </c>
      <c r="C240" s="71">
        <f t="shared" si="50"/>
        <v>0</v>
      </c>
      <c r="D240" s="26">
        <f t="shared" si="64"/>
        <v>11.412544161064242</v>
      </c>
      <c r="E240" s="26">
        <f>D240*(1-VLOOKUP(A240,USD!A:K,9,0))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(+B240/(D240*(1-VLOOKUP(A240,USD!A:K,9,0)))-1)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>
      <c r="A241" s="1">
        <v>42745</v>
      </c>
      <c r="B241">
        <v>11.3</v>
      </c>
      <c r="C241" s="71">
        <f t="shared" si="50"/>
        <v>-1.7667844522968323E-3</v>
      </c>
      <c r="D241" s="26">
        <f t="shared" si="64"/>
        <v>11.305586517948631</v>
      </c>
      <c r="E241" s="26">
        <f>D241*(1-VLOOKUP(A241,USD!A:K,9,0))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(+B241/(D241*(1-VLOOKUP(A241,USD!A:K,9,0)))-1)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>
      <c r="A242" s="1">
        <v>42746</v>
      </c>
      <c r="B242">
        <v>11.32</v>
      </c>
      <c r="C242" s="71">
        <f t="shared" si="50"/>
        <v>1.7699115044247371E-3</v>
      </c>
      <c r="D242" s="26">
        <f t="shared" si="64"/>
        <v>11.266882610474266</v>
      </c>
      <c r="E242" s="26">
        <f>D242*(1-VLOOKUP(A242,USD!A:K,9,0))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(+B242/(D242*(1-VLOOKUP(A242,USD!A:K,9,0)))-1)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120</v>
      </c>
    </row>
    <row r="243" spans="1:14">
      <c r="A243" s="1">
        <v>42747</v>
      </c>
      <c r="B243">
        <v>11.26</v>
      </c>
      <c r="C243" s="71">
        <f t="shared" si="50"/>
        <v>-5.300353356890497E-3</v>
      </c>
      <c r="D243" s="26">
        <f t="shared" si="64"/>
        <v>11.226377372894751</v>
      </c>
      <c r="E243" s="26">
        <f>D243*(1-VLOOKUP(A243,USD!A:K,9,0))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(+B243/(D243*(1-VLOOKUP(A243,USD!A:K,9,0)))-1)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>
      <c r="A244" s="1">
        <v>42748</v>
      </c>
      <c r="B244">
        <v>11.36</v>
      </c>
      <c r="C244" s="71">
        <f t="shared" si="50"/>
        <v>8.8809946714032417E-3</v>
      </c>
      <c r="D244" s="26">
        <f t="shared" si="64"/>
        <v>11.294745417823432</v>
      </c>
      <c r="E244" s="26">
        <f>D244*(1-VLOOKUP(A244,USD!A:K,9,0))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(+B244/(D244*(1-VLOOKUP(A244,USD!A:K,9,0)))-1)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>
      <c r="A245" s="1">
        <v>42751</v>
      </c>
      <c r="B245">
        <v>11.36</v>
      </c>
      <c r="C245" s="71">
        <f t="shared" si="50"/>
        <v>0</v>
      </c>
      <c r="D245" s="26">
        <f t="shared" si="64"/>
        <v>11.492236184321888</v>
      </c>
      <c r="E245" s="26">
        <f>D245*(1-VLOOKUP(A245,USD!A:K,9,0))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(+B245/(D245*(1-VLOOKUP(A245,USD!A:K,9,0)))-1)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>
      <c r="A246" s="1">
        <v>42752</v>
      </c>
      <c r="B246">
        <v>11.42</v>
      </c>
      <c r="C246" s="71">
        <f t="shared" si="50"/>
        <v>5.2816901408450079E-3</v>
      </c>
      <c r="D246" s="26">
        <f t="shared" si="64"/>
        <v>11.437395165075506</v>
      </c>
      <c r="E246" s="26">
        <f>D246*(1-VLOOKUP(A246,USD!A:K,9,0))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(+B246/(D246*(1-VLOOKUP(A246,USD!A:K,9,0)))-1)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>
      <c r="A247" s="1">
        <v>42753</v>
      </c>
      <c r="B247">
        <v>11.56</v>
      </c>
      <c r="C247" s="71">
        <f t="shared" si="50"/>
        <v>1.2259194395796813E-2</v>
      </c>
      <c r="D247" s="26">
        <f t="shared" si="64"/>
        <v>11.551359583513333</v>
      </c>
      <c r="E247" s="26">
        <f>D247*(1-VLOOKUP(A247,USD!A:K,9,0))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(+B247/(D247*(1-VLOOKUP(A247,USD!A:K,9,0)))-1)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>
      <c r="A248" s="1">
        <v>42754</v>
      </c>
      <c r="B248">
        <v>11.5</v>
      </c>
      <c r="C248" s="71">
        <f t="shared" si="50"/>
        <v>-5.1903114186852006E-3</v>
      </c>
      <c r="D248" s="26">
        <f t="shared" si="64"/>
        <v>11.545354402757143</v>
      </c>
      <c r="E248" s="26">
        <f>D248*(1-VLOOKUP(A248,USD!A:K,9,0))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(+B248/(D248*(1-VLOOKUP(A248,USD!A:K,9,0)))-1)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>
      <c r="A249" s="1">
        <v>42755</v>
      </c>
      <c r="B249">
        <v>11.56</v>
      </c>
      <c r="C249" s="7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D249*(1-VLOOKUP(A249,USD!A:K,9,0))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(+B249/(D249*(1-VLOOKUP(A249,USD!A:K,9,0)))-1)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137</v>
      </c>
    </row>
    <row r="250" spans="1:14">
      <c r="A250" s="1">
        <v>42758</v>
      </c>
      <c r="B250">
        <v>11.58</v>
      </c>
      <c r="C250" s="71">
        <f t="shared" si="69"/>
        <v>1.7301038062282892E-3</v>
      </c>
      <c r="D250" s="26">
        <f t="shared" si="64"/>
        <v>11.566333467338836</v>
      </c>
      <c r="E250" s="26">
        <f>D250*(1-VLOOKUP(A250,USD!A:K,9,0))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(+B250/(D250*(1-VLOOKUP(A250,USD!A:K,9,0)))-1)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>
      <c r="A251" s="1">
        <v>42759</v>
      </c>
      <c r="B251">
        <v>11.6</v>
      </c>
      <c r="C251" s="71">
        <f t="shared" si="69"/>
        <v>1.7271157167528806E-3</v>
      </c>
      <c r="D251" s="26">
        <f t="shared" si="64"/>
        <v>11.637173885995836</v>
      </c>
      <c r="E251" s="26">
        <f>D251*(1-VLOOKUP(A251,USD!A:K,9,0))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(+B251/(D251*(1-VLOOKUP(A251,USD!A:K,9,0)))-1)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>
      <c r="A252" s="1">
        <v>42760</v>
      </c>
      <c r="B252">
        <v>11.64</v>
      </c>
      <c r="C252" s="71">
        <f t="shared" si="69"/>
        <v>3.4482758620690834E-3</v>
      </c>
      <c r="D252" s="26">
        <f t="shared" si="64"/>
        <v>11.708204969367381</v>
      </c>
      <c r="E252" s="26">
        <f>D252*(1-VLOOKUP(A252,USD!A:K,9,0))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(+B252/(D252*(1-VLOOKUP(A252,USD!A:K,9,0)))-1)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>
      <c r="A253" s="1">
        <v>42761</v>
      </c>
      <c r="B253">
        <v>11.72</v>
      </c>
      <c r="C253" s="71">
        <f t="shared" si="69"/>
        <v>6.8728522336769515E-3</v>
      </c>
      <c r="D253" s="26">
        <f t="shared" si="64"/>
        <v>11.677497260195739</v>
      </c>
      <c r="E253" s="26">
        <f>D253*(1-VLOOKUP(A253,USD!A:K,9,0))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(+B253/(D253*(1-VLOOKUP(A253,USD!A:K,9,0)))-1)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>
      <c r="A254" s="1">
        <v>42762</v>
      </c>
      <c r="B254">
        <v>11.7</v>
      </c>
      <c r="C254" s="71">
        <f t="shared" si="69"/>
        <v>-1.7064846416383617E-3</v>
      </c>
      <c r="D254" s="26">
        <f t="shared" si="64"/>
        <v>11.685</v>
      </c>
      <c r="E254" s="26">
        <f>D254*(1-VLOOKUP(A254,USD!A:K,9,0))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(+B254/(D254*(1-VLOOKUP(A254,USD!A:K,9,0)))-1)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>
      <c r="A255" s="1">
        <v>42767</v>
      </c>
      <c r="B255">
        <v>11.72</v>
      </c>
      <c r="C255" s="71">
        <f t="shared" si="69"/>
        <v>1.7094017094019254E-3</v>
      </c>
      <c r="D255" s="26">
        <f t="shared" si="64"/>
        <v>11.685</v>
      </c>
      <c r="E255" s="26">
        <f>D255*(1-VLOOKUP(A255,USD!A:K,9,0))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(+B255/(D255*(1-VLOOKUP(A255,USD!A:K,9,0)))-1)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>
      <c r="A256" s="1">
        <v>42768</v>
      </c>
      <c r="B256">
        <v>11.74</v>
      </c>
      <c r="C256" s="71">
        <f t="shared" si="69"/>
        <v>1.7064846416381396E-3</v>
      </c>
      <c r="D256" s="26">
        <f t="shared" si="64"/>
        <v>11.685</v>
      </c>
      <c r="E256" s="26">
        <f>D256*(1-VLOOKUP(A256,USD!A:K,9,0))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(+B256/(D256*(1-VLOOKUP(A256,USD!A:K,9,0)))-1)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152</v>
      </c>
    </row>
    <row r="257" spans="1:14" ht="28">
      <c r="A257" s="1">
        <v>42769</v>
      </c>
      <c r="B257">
        <v>11.66</v>
      </c>
      <c r="C257" s="71">
        <f t="shared" si="69"/>
        <v>-6.8143100511073307E-3</v>
      </c>
      <c r="D257" s="26">
        <f t="shared" si="64"/>
        <v>11.563375696318346</v>
      </c>
      <c r="E257" s="26">
        <f>D257*(1-VLOOKUP(A257,USD!A:K,9,0))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(+B257/(D257*(1-VLOOKUP(A257,USD!A:K,9,0)))-1)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162</v>
      </c>
    </row>
    <row r="258" spans="1:14" ht="28">
      <c r="A258" s="1">
        <v>42772</v>
      </c>
      <c r="B258">
        <v>11.68</v>
      </c>
      <c r="C258" s="71">
        <f t="shared" si="69"/>
        <v>1.7152658662091813E-3</v>
      </c>
      <c r="D258" s="26">
        <f t="shared" si="64"/>
        <v>11.598031005121033</v>
      </c>
      <c r="E258" s="26">
        <f>D258*(1-VLOOKUP(A258,USD!A:K,9,0))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(+B258/(D258*(1-VLOOKUP(A258,USD!A:K,9,0)))-1)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165</v>
      </c>
    </row>
    <row r="259" spans="1:14">
      <c r="A259" s="1">
        <v>42773</v>
      </c>
      <c r="B259">
        <v>11.58</v>
      </c>
      <c r="C259" s="71">
        <f t="shared" si="69"/>
        <v>-8.5616438356164171E-3</v>
      </c>
      <c r="D259" s="26">
        <f t="shared" si="64"/>
        <v>11.583961805105957</v>
      </c>
      <c r="E259" s="26">
        <f>D259*(1-VLOOKUP(A259,USD!A:K,9,0))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(+B259/(D259*(1-VLOOKUP(A259,USD!A:K,9,0)))-1)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>
      <c r="A260" s="1">
        <v>42774</v>
      </c>
      <c r="B260">
        <v>11.58</v>
      </c>
      <c r="C260" s="71">
        <f t="shared" si="69"/>
        <v>0</v>
      </c>
      <c r="D260" s="26">
        <f t="shared" si="64"/>
        <v>11.601852783798032</v>
      </c>
      <c r="E260" s="26">
        <f>D260*(1-VLOOKUP(A260,USD!A:K,9,0))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(+B260/(D260*(1-VLOOKUP(A260,USD!A:K,9,0)))-1)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169</v>
      </c>
    </row>
    <row r="261" spans="1:14">
      <c r="A261" s="1">
        <v>42775</v>
      </c>
      <c r="B261">
        <v>11.6</v>
      </c>
      <c r="C261" s="71">
        <f t="shared" si="69"/>
        <v>1.7271157167528806E-3</v>
      </c>
      <c r="D261" s="26">
        <f t="shared" si="64"/>
        <v>11.602605813011333</v>
      </c>
      <c r="E261" s="26">
        <f>D261*(1-VLOOKUP(A261,USD!A:K,9,0))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(+B261/(D261*(1-VLOOKUP(A261,USD!A:K,9,0)))-1)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>
      <c r="A262" s="1">
        <v>42776</v>
      </c>
      <c r="B262">
        <v>11.68</v>
      </c>
      <c r="C262" s="71">
        <f t="shared" si="69"/>
        <v>6.8965517241379448E-3</v>
      </c>
      <c r="D262" s="26">
        <f t="shared" si="64"/>
        <v>11.66261195275951</v>
      </c>
      <c r="E262" s="26">
        <f>D262*(1-VLOOKUP(A262,USD!A:K,9,0))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(+B262/(D262*(1-VLOOKUP(A262,USD!A:K,9,0)))-1)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185</v>
      </c>
    </row>
    <row r="263" spans="1:14">
      <c r="A263" s="1">
        <v>42779</v>
      </c>
      <c r="B263">
        <v>11.74</v>
      </c>
      <c r="C263" s="71">
        <f t="shared" si="69"/>
        <v>5.1369863013699391E-3</v>
      </c>
      <c r="D263" s="26">
        <f t="shared" si="64"/>
        <v>11.721350522365205</v>
      </c>
      <c r="E263" s="26">
        <f>D263*(1-VLOOKUP(A263,USD!A:K,9,0))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(+B263/(D263*(1-VLOOKUP(A263,USD!A:K,9,0)))-1)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>
      <c r="A264" s="1">
        <v>42780</v>
      </c>
      <c r="B264">
        <v>11.72</v>
      </c>
      <c r="C264" s="71">
        <f t="shared" si="69"/>
        <v>-1.7035775127768327E-3</v>
      </c>
      <c r="D264" s="26">
        <f t="shared" si="64"/>
        <v>11.663357342322129</v>
      </c>
      <c r="E264" s="26">
        <f>D264*(1-VLOOKUP(A264,USD!A:K,9,0))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(+B264/(D264*(1-VLOOKUP(A264,USD!A:K,9,0)))-1)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191</v>
      </c>
    </row>
    <row r="265" spans="1:14">
      <c r="A265" s="1">
        <v>42781</v>
      </c>
      <c r="B265">
        <v>11.74</v>
      </c>
      <c r="C265" s="71">
        <f t="shared" si="69"/>
        <v>1.7064846416381396E-3</v>
      </c>
      <c r="D265" s="26">
        <f t="shared" si="64"/>
        <v>11.716818579680586</v>
      </c>
      <c r="E265" s="26">
        <f>D265*(1-VLOOKUP(A265,USD!A:K,9,0))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(+B265/(D265*(1-VLOOKUP(A265,USD!A:K,9,0)))-1)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>
      <c r="A266" s="1">
        <v>42782</v>
      </c>
      <c r="B266">
        <v>11.78</v>
      </c>
      <c r="C266" s="71">
        <f t="shared" si="69"/>
        <v>3.4071550255536653E-3</v>
      </c>
      <c r="D266" s="26">
        <f t="shared" si="64"/>
        <v>11.764869035244281</v>
      </c>
      <c r="E266" s="26">
        <f>D266*(1-VLOOKUP(A266,USD!A:K,9,0))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(+B266/(D266*(1-VLOOKUP(A266,USD!A:K,9,0)))-1)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>
      <c r="A267" s="1">
        <v>42783</v>
      </c>
      <c r="B267">
        <v>11.72</v>
      </c>
      <c r="C267" s="71">
        <f t="shared" si="69"/>
        <v>-5.0933786078097842E-3</v>
      </c>
      <c r="D267" s="26">
        <f t="shared" si="64"/>
        <v>11.699925314825018</v>
      </c>
      <c r="E267" s="26">
        <f>D267*(1-VLOOKUP(A267,USD!A:K,9,0))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(+B267/(D267*(1-VLOOKUP(A267,USD!A:K,9,0)))-1)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>
      <c r="A268" s="1">
        <v>42786</v>
      </c>
      <c r="B268">
        <v>11.92</v>
      </c>
      <c r="C268" s="71">
        <f t="shared" si="69"/>
        <v>1.7064846416382284E-2</v>
      </c>
      <c r="D268" s="26">
        <f t="shared" si="64"/>
        <v>11.874925870005667</v>
      </c>
      <c r="E268" s="26">
        <f>D268*(1-VLOOKUP(A268,USD!A:K,9,0))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(+B268/(D268*(1-VLOOKUP(A268,USD!A:K,9,0)))-1)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>
      <c r="A269" s="1">
        <v>42787</v>
      </c>
      <c r="B269">
        <v>11.88</v>
      </c>
      <c r="C269" s="71">
        <f t="shared" si="69"/>
        <v>-3.3557046979865168E-3</v>
      </c>
      <c r="D269" s="26">
        <f t="shared" si="64"/>
        <v>11.88455210015529</v>
      </c>
      <c r="E269" s="26">
        <f>D269*(1-VLOOKUP(A269,USD!A:K,9,0))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(+B269/(D269*(1-VLOOKUP(A269,USD!A:K,9,0)))-1)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>
      <c r="A270" s="1">
        <v>42788</v>
      </c>
      <c r="B270">
        <v>11.88</v>
      </c>
      <c r="C270" s="71">
        <f t="shared" si="69"/>
        <v>0</v>
      </c>
      <c r="D270" s="26">
        <f t="shared" si="64"/>
        <v>11.870889163976075</v>
      </c>
      <c r="E270" s="26">
        <f>D270*(1-VLOOKUP(A270,USD!A:K,9,0))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(+B270/(D270*(1-VLOOKUP(A270,USD!A:K,9,0)))-1)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>
      <c r="A271" s="1">
        <v>42789</v>
      </c>
      <c r="B271">
        <v>11.82</v>
      </c>
      <c r="C271" s="71">
        <f t="shared" si="69"/>
        <v>-5.050505050505083E-3</v>
      </c>
      <c r="D271" s="26">
        <f t="shared" si="64"/>
        <v>11.818471645086861</v>
      </c>
      <c r="E271" s="26">
        <f>D271*(1-VLOOKUP(A271,USD!A:K,9,0))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(+B271/(D271*(1-VLOOKUP(A271,USD!A:K,9,0)))-1)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>
      <c r="A272" s="1">
        <v>42790</v>
      </c>
      <c r="B272">
        <v>11.82</v>
      </c>
      <c r="C272" s="71">
        <f t="shared" si="69"/>
        <v>0</v>
      </c>
      <c r="D272" s="26">
        <f t="shared" si="64"/>
        <v>11.801906493550844</v>
      </c>
      <c r="E272" s="26">
        <f>D272*(1-VLOOKUP(A272,USD!A:K,9,0))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(+B272/(D272*(1-VLOOKUP(A272,USD!A:K,9,0)))-1)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>
      <c r="A273" s="1">
        <v>42793</v>
      </c>
      <c r="B273">
        <v>11.72</v>
      </c>
      <c r="C273" s="71">
        <f t="shared" si="69"/>
        <v>-8.4602368866327771E-3</v>
      </c>
      <c r="D273" s="26">
        <f t="shared" si="64"/>
        <v>11.71273222639703</v>
      </c>
      <c r="E273" s="26">
        <f>D273*(1-VLOOKUP(A273,USD!A:K,9,0))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(+B273/(D273*(1-VLOOKUP(A273,USD!A:K,9,0)))-1)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>
      <c r="A274" s="1">
        <v>42794</v>
      </c>
      <c r="B274">
        <v>11.68</v>
      </c>
      <c r="C274" s="71">
        <f t="shared" si="69"/>
        <v>-3.4129692832765013E-3</v>
      </c>
      <c r="D274" s="26">
        <f t="shared" si="64"/>
        <v>11.706264097821107</v>
      </c>
      <c r="E274" s="26">
        <f>D274*(1-VLOOKUP(A274,USD!A:K,9,0))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(+B274/(D274*(1-VLOOKUP(A274,USD!A:K,9,0)))-1)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>
      <c r="A275" s="1">
        <v>42795</v>
      </c>
      <c r="B275">
        <v>11.68</v>
      </c>
      <c r="C275" s="71">
        <f t="shared" si="69"/>
        <v>0</v>
      </c>
      <c r="D275" s="26">
        <f t="shared" si="64"/>
        <v>11.728224145405571</v>
      </c>
      <c r="E275" s="26">
        <f>D275*(1-VLOOKUP(A275,USD!A:K,9,0))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(+B275/(D275*(1-VLOOKUP(A275,USD!A:K,9,0)))-1)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>
      <c r="A276" s="1">
        <v>42796</v>
      </c>
      <c r="B276">
        <v>11.56</v>
      </c>
      <c r="C276" s="71">
        <f t="shared" si="69"/>
        <v>-1.0273972602739656E-2</v>
      </c>
      <c r="D276" s="26">
        <f t="shared" si="64"/>
        <v>11.620455365577492</v>
      </c>
      <c r="E276" s="26">
        <f>D276*(1-VLOOKUP(A276,USD!A:K,9,0))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(+B276/(D276*(1-VLOOKUP(A276,USD!A:K,9,0)))-1)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>
      <c r="A277" s="1">
        <v>42797</v>
      </c>
      <c r="B277">
        <v>11.48</v>
      </c>
      <c r="C277" s="71">
        <f t="shared" si="69"/>
        <v>-6.9204152249134898E-3</v>
      </c>
      <c r="D277" s="26">
        <f t="shared" si="64"/>
        <v>11.577546999628792</v>
      </c>
      <c r="E277" s="26">
        <f>D277*(1-VLOOKUP(A277,USD!A:K,9,0))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(+B277/(D277*(1-VLOOKUP(A277,USD!A:K,9,0)))-1)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>
      <c r="A278" s="1">
        <v>42800</v>
      </c>
      <c r="B278">
        <v>11.54</v>
      </c>
      <c r="C278" s="71">
        <f t="shared" si="69"/>
        <v>5.2264808362367798E-3</v>
      </c>
      <c r="D278" s="26">
        <f t="shared" si="64"/>
        <v>11.573824176363612</v>
      </c>
      <c r="E278" s="26">
        <f>D278*(1-VLOOKUP(A278,USD!A:K,9,0))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(+B278/(D278*(1-VLOOKUP(A278,USD!A:K,9,0)))-1)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>
      <c r="A279" s="1">
        <f>+A278+1</f>
        <v>42801</v>
      </c>
      <c r="B279">
        <v>11.58</v>
      </c>
      <c r="C279" s="71">
        <f t="shared" si="69"/>
        <v>3.4662045060658286E-3</v>
      </c>
      <c r="D279" s="26">
        <f t="shared" si="64"/>
        <v>11.620108893334001</v>
      </c>
      <c r="E279" s="26">
        <f>D279*(1-VLOOKUP(A279,USD!A:K,9,0))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(+B279/(D279*(1-VLOOKUP(A279,USD!A:K,9,0)))-1)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>
      <c r="A280" s="1">
        <f>+A279+1</f>
        <v>42802</v>
      </c>
      <c r="B280">
        <v>11.54</v>
      </c>
      <c r="C280" s="71">
        <f t="shared" si="69"/>
        <v>-3.4542314335060942E-3</v>
      </c>
      <c r="D280" s="26">
        <f t="shared" si="64"/>
        <v>11.608366693734462</v>
      </c>
      <c r="E280" s="26">
        <f>D280*(1-VLOOKUP(A280,USD!A:K,9,0))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(+B280/(D280*(1-VLOOKUP(A280,USD!A:K,9,0)))-1)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>
      <c r="A281" s="1">
        <f>+A280+1</f>
        <v>42803</v>
      </c>
      <c r="B281">
        <v>11.46</v>
      </c>
      <c r="C281" s="71">
        <f t="shared" si="69"/>
        <v>-6.9324090121315463E-3</v>
      </c>
      <c r="D281" s="26">
        <f t="shared" si="64"/>
        <v>11.530259698734604</v>
      </c>
      <c r="E281" s="26">
        <f>D281*(1-VLOOKUP(A281,USD!A:K,9,0))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(+B281/(D281*(1-VLOOKUP(A281,USD!A:K,9,0)))-1)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>
      <c r="A282" s="1">
        <f>+A281+1</f>
        <v>42804</v>
      </c>
      <c r="B282">
        <v>11.44</v>
      </c>
      <c r="C282" s="71">
        <f t="shared" si="69"/>
        <v>-1.7452006980803736E-3</v>
      </c>
      <c r="D282" s="26">
        <f t="shared" si="64"/>
        <v>11.49899750370629</v>
      </c>
      <c r="E282" s="26">
        <f>D282*(1-VLOOKUP(A282,USD!A:K,9,0))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(+B282/(D282*(1-VLOOKUP(A282,USD!A:K,9,0)))-1)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>
      <c r="A283" s="1">
        <v>42807</v>
      </c>
      <c r="B283">
        <v>11.58</v>
      </c>
      <c r="C283" s="71">
        <f t="shared" si="69"/>
        <v>1.2237762237762295E-2</v>
      </c>
      <c r="D283" s="26">
        <f t="shared" si="64"/>
        <v>11.592272955732433</v>
      </c>
      <c r="E283" s="26">
        <f>D283*(1-VLOOKUP(A283,USD!A:K,9,0))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(+B283/(D283*(1-VLOOKUP(A283,USD!A:K,9,0)))-1)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>
      <c r="A284" s="1">
        <v>42808</v>
      </c>
      <c r="B284">
        <v>11.54</v>
      </c>
      <c r="C284" s="71">
        <f t="shared" si="69"/>
        <v>-3.4542314335060942E-3</v>
      </c>
      <c r="D284" s="26">
        <f t="shared" si="64"/>
        <v>11.617919826996269</v>
      </c>
      <c r="E284" s="26">
        <f>D284*(1-VLOOKUP(A284,USD!A:K,9,0))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(+B284/(D284*(1-VLOOKUP(A284,USD!A:K,9,0)))-1)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>
      <c r="A285" s="1">
        <v>42809</v>
      </c>
      <c r="B285">
        <v>11.56</v>
      </c>
      <c r="C285" s="71">
        <f t="shared" si="69"/>
        <v>1.7331022530331364E-3</v>
      </c>
      <c r="D285" s="26">
        <f t="shared" si="64"/>
        <v>11.606755202869673</v>
      </c>
      <c r="E285" s="26">
        <f>D285*(1-VLOOKUP(A285,USD!A:K,9,0))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(+B285/(D285*(1-VLOOKUP(A285,USD!A:K,9,0)))-1)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235</v>
      </c>
    </row>
    <row r="286" spans="1:14">
      <c r="A286" s="1">
        <v>42810</v>
      </c>
      <c r="B286">
        <v>11.7</v>
      </c>
      <c r="C286" s="71">
        <f t="shared" si="69"/>
        <v>1.2110726643598468E-2</v>
      </c>
      <c r="D286" s="26">
        <f t="shared" si="64"/>
        <v>11.665457191187542</v>
      </c>
      <c r="E286" s="26">
        <f>D286*(1-VLOOKUP(A286,USD!A:K,9,0))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(+B286/(D286*(1-VLOOKUP(A286,USD!A:K,9,0)))-1)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>
      <c r="A287" s="1">
        <v>42811</v>
      </c>
      <c r="B287">
        <v>11.56</v>
      </c>
      <c r="C287" s="71">
        <f t="shared" si="69"/>
        <v>-1.1965811965811812E-2</v>
      </c>
      <c r="D287" s="26">
        <f t="shared" si="64"/>
        <v>11.591076425484028</v>
      </c>
      <c r="E287" s="26">
        <f>D287*(1-VLOOKUP(A287,USD!A:K,9,0))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(+B287/(D287*(1-VLOOKUP(A287,USD!A:K,9,0)))-1)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>
      <c r="A288" s="1">
        <v>42814</v>
      </c>
      <c r="B288">
        <v>11.56</v>
      </c>
      <c r="C288" s="71">
        <f t="shared" si="69"/>
        <v>0</v>
      </c>
      <c r="D288" s="26">
        <f t="shared" si="64"/>
        <v>11.57724699776732</v>
      </c>
      <c r="E288" s="26">
        <f>D288*(1-VLOOKUP(A288,USD!A:K,9,0))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(+B288/(D288*(1-VLOOKUP(A288,USD!A:K,9,0)))-1)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251</v>
      </c>
    </row>
    <row r="289" spans="1:14">
      <c r="A289" s="1">
        <v>42815</v>
      </c>
      <c r="B289">
        <v>11.6</v>
      </c>
      <c r="C289" s="71">
        <f t="shared" si="69"/>
        <v>3.4602076124565784E-3</v>
      </c>
      <c r="D289" s="26">
        <f t="shared" si="64"/>
        <v>11.608126794792167</v>
      </c>
      <c r="E289" s="26">
        <f>D289*(1-VLOOKUP(A289,USD!A:K,9,0))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(+B289/(D289*(1-VLOOKUP(A289,USD!A:K,9,0)))-1)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>
      <c r="A290" s="1">
        <v>42816</v>
      </c>
      <c r="B290">
        <v>11.54</v>
      </c>
      <c r="C290" s="71">
        <f t="shared" si="69"/>
        <v>-5.1724137931035141E-3</v>
      </c>
      <c r="D290" s="26">
        <f t="shared" si="64"/>
        <v>11.519858641190512</v>
      </c>
      <c r="E290" s="26">
        <f>D290*(1-VLOOKUP(A290,USD!A:K,9,0))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(+B290/(D290*(1-VLOOKUP(A290,USD!A:K,9,0)))-1)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>
      <c r="A291" s="1">
        <v>42817</v>
      </c>
      <c r="B291">
        <v>11.56</v>
      </c>
      <c r="C291" s="71">
        <f t="shared" si="69"/>
        <v>1.7331022530331364E-3</v>
      </c>
      <c r="D291" s="26">
        <f t="shared" si="64"/>
        <v>11.596987821681688</v>
      </c>
      <c r="E291" s="26">
        <f>D291*(1-VLOOKUP(A291,USD!A:K,9,0))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(+B291/(D291*(1-VLOOKUP(A291,USD!A:K,9,0)))-1)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>
      <c r="A292" s="1">
        <v>42818</v>
      </c>
      <c r="B292">
        <v>11.68</v>
      </c>
      <c r="C292" s="71">
        <f t="shared" si="69"/>
        <v>1.0380622837370179E-2</v>
      </c>
      <c r="D292" s="26">
        <f t="shared" si="64"/>
        <v>11.673705972384463</v>
      </c>
      <c r="E292" s="26">
        <f>D292*(1-VLOOKUP(A292,USD!A:K,9,0))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(+B292/(D292*(1-VLOOKUP(A292,USD!A:K,9,0)))-1)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>
      <c r="A293" s="1">
        <v>42821</v>
      </c>
      <c r="B293">
        <v>11.68</v>
      </c>
      <c r="C293" s="71">
        <f t="shared" si="69"/>
        <v>0</v>
      </c>
      <c r="D293" s="26">
        <f t="shared" si="64"/>
        <v>11.663500000000001</v>
      </c>
      <c r="E293" s="26">
        <f>D293*(1-VLOOKUP(A293,USD!A:K,9,0))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(+B293/(D293*(1-VLOOKUP(A293,USD!A:K,9,0)))-1)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>
      <c r="A294" s="1">
        <v>42822</v>
      </c>
      <c r="B294">
        <v>11.64</v>
      </c>
      <c r="C294" s="71">
        <f t="shared" si="69"/>
        <v>-3.424657534246478E-3</v>
      </c>
      <c r="D294" s="26">
        <f t="shared" si="64"/>
        <v>11.666967322270812</v>
      </c>
      <c r="E294" s="26">
        <f>D294*(1-VLOOKUP(A294,USD!A:K,9,0))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(+B294/(D294*(1-VLOOKUP(A294,USD!A:K,9,0)))-1)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>
      <c r="A295" s="1">
        <v>42823</v>
      </c>
      <c r="B295">
        <v>11.66</v>
      </c>
      <c r="C295" s="71">
        <f t="shared" si="69"/>
        <v>1.7182130584192379E-3</v>
      </c>
      <c r="D295" s="26">
        <f t="shared" si="64"/>
        <v>11.624895563769552</v>
      </c>
      <c r="E295" s="26">
        <f>D295*(1-VLOOKUP(A295,USD!A:K,9,0))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(+B295/(D295*(1-VLOOKUP(A295,USD!A:K,9,0)))-1)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269</v>
      </c>
    </row>
    <row r="296" spans="1:14">
      <c r="A296" s="1">
        <v>42824</v>
      </c>
      <c r="B296">
        <v>11.58</v>
      </c>
      <c r="C296" s="71">
        <f t="shared" si="69"/>
        <v>-6.8610634648370583E-3</v>
      </c>
      <c r="D296" s="26">
        <f t="shared" si="64"/>
        <v>11.576890739122602</v>
      </c>
      <c r="E296" s="26">
        <f>D296*(1-VLOOKUP(A296,USD!A:K,9,0))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(+B296/(D296*(1-VLOOKUP(A296,USD!A:K,9,0)))-1)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>
      <c r="A297" s="1">
        <v>42825</v>
      </c>
      <c r="B297">
        <v>11.64</v>
      </c>
      <c r="C297" s="71">
        <f t="shared" si="69"/>
        <v>5.1813471502590858E-3</v>
      </c>
      <c r="D297" s="26">
        <f t="shared" si="64"/>
        <v>11.649463727821349</v>
      </c>
      <c r="E297" s="26">
        <f>D297*(1-VLOOKUP(A297,USD!A:K,9,0))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(+B297/(D297*(1-VLOOKUP(A297,USD!A:K,9,0)))-1)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>
      <c r="A298" s="1">
        <v>42828</v>
      </c>
      <c r="B298">
        <v>11.68</v>
      </c>
      <c r="C298" s="71">
        <f t="shared" si="69"/>
        <v>3.4364261168384758E-3</v>
      </c>
      <c r="D298" s="26">
        <f t="shared" ref="D298:D361" si="80">+(F297-O298)*(1+L298)</f>
        <v>11.6365</v>
      </c>
      <c r="E298" s="26">
        <f>D298*(1-VLOOKUP(A298,USD!A:K,9,0))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(+B298/(D298*(1-VLOOKUP(A298,USD!A:K,9,0)))-1)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>
      <c r="A299" s="1">
        <v>42829</v>
      </c>
      <c r="B299">
        <v>11.68</v>
      </c>
      <c r="C299" s="71">
        <f t="shared" si="69"/>
        <v>0</v>
      </c>
      <c r="D299" s="26">
        <f t="shared" si="80"/>
        <v>11.656244563329579</v>
      </c>
      <c r="E299" s="26">
        <f>D299*(1-VLOOKUP(A299,USD!A:K,9,0))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(+B299/(D299*(1-VLOOKUP(A299,USD!A:K,9,0)))-1)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>
      <c r="A300" s="1">
        <v>42830</v>
      </c>
      <c r="B300">
        <v>11.74</v>
      </c>
      <c r="C300" s="71">
        <f t="shared" si="69"/>
        <v>5.1369863013699391E-3</v>
      </c>
      <c r="D300" s="26">
        <f t="shared" si="80"/>
        <v>11.763302066550402</v>
      </c>
      <c r="E300" s="26">
        <f>D300*(1-VLOOKUP(A300,USD!A:K,9,0))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(+B300/(D300*(1-VLOOKUP(A300,USD!A:K,9,0)))-1)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286</v>
      </c>
    </row>
    <row r="301" spans="1:14" ht="28">
      <c r="A301" s="1">
        <v>42831</v>
      </c>
      <c r="B301">
        <v>11.72</v>
      </c>
      <c r="C301" s="71">
        <f t="shared" si="69"/>
        <v>-1.7035775127768327E-3</v>
      </c>
      <c r="D301" s="26">
        <f t="shared" si="80"/>
        <v>11.780740648064379</v>
      </c>
      <c r="E301" s="26">
        <f>D301*(1-VLOOKUP(A301,USD!A:K,9,0))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(+B301/(D301*(1-VLOOKUP(A301,USD!A:K,9,0)))-1)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294</v>
      </c>
    </row>
    <row r="302" spans="1:14">
      <c r="A302" s="1">
        <v>42832</v>
      </c>
      <c r="B302">
        <v>11.7</v>
      </c>
      <c r="C302" s="71">
        <f t="shared" si="69"/>
        <v>-1.7064846416383617E-3</v>
      </c>
      <c r="D302" s="26">
        <f t="shared" si="80"/>
        <v>11.742596637466468</v>
      </c>
      <c r="E302" s="26">
        <f>D302*(1-VLOOKUP(A302,USD!A:K,9,0))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(+B302/(D302*(1-VLOOKUP(A302,USD!A:K,9,0)))-1)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>
      <c r="A303" s="1">
        <v>42835</v>
      </c>
      <c r="B303">
        <v>11.62</v>
      </c>
      <c r="C303" s="71">
        <f t="shared" si="69"/>
        <v>-6.8376068376068133E-3</v>
      </c>
      <c r="D303" s="26">
        <f t="shared" si="80"/>
        <v>11.687535380931644</v>
      </c>
      <c r="E303" s="26">
        <f>D303*(1-VLOOKUP(A303,USD!A:K,9,0))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(+B303/(D303*(1-VLOOKUP(A303,USD!A:K,9,0)))-1)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>
      <c r="A304" s="1">
        <v>42836</v>
      </c>
      <c r="B304">
        <v>11.62</v>
      </c>
      <c r="C304" s="71">
        <f t="shared" si="69"/>
        <v>0</v>
      </c>
      <c r="D304" s="26">
        <f t="shared" si="80"/>
        <v>11.663899777523682</v>
      </c>
      <c r="E304" s="26">
        <f>D304*(1-VLOOKUP(A304,USD!A:K,9,0))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(+B304/(D304*(1-VLOOKUP(A304,USD!A:K,9,0)))-1)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>
      <c r="A305" s="1">
        <v>42837</v>
      </c>
      <c r="B305">
        <v>11.64</v>
      </c>
      <c r="C305" s="71">
        <f t="shared" si="69"/>
        <v>1.7211703958692759E-3</v>
      </c>
      <c r="D305" s="26">
        <f t="shared" si="80"/>
        <v>11.662963509366293</v>
      </c>
      <c r="E305" s="26">
        <f>D305*(1-VLOOKUP(A305,USD!A:K,9,0))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(+B305/(D305*(1-VLOOKUP(A305,USD!A:K,9,0)))-1)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>
      <c r="A306" s="1">
        <v>42838</v>
      </c>
      <c r="B306">
        <v>11.64</v>
      </c>
      <c r="C306" s="71">
        <f t="shared" si="69"/>
        <v>0</v>
      </c>
      <c r="D306" s="26">
        <f t="shared" si="80"/>
        <v>11.637288517442276</v>
      </c>
      <c r="E306" s="26">
        <f>D306*(1-VLOOKUP(A306,USD!A:K,9,0))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(+B306/(D306*(1-VLOOKUP(A306,USD!A:K,9,0)))-1)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>
      <c r="A307" s="1">
        <v>42839</v>
      </c>
      <c r="B307">
        <v>11.64</v>
      </c>
      <c r="C307" s="71">
        <f t="shared" si="69"/>
        <v>0</v>
      </c>
      <c r="D307" s="26">
        <f t="shared" si="80"/>
        <v>11.596890583921811</v>
      </c>
      <c r="E307" s="26">
        <f>D307*(1-VLOOKUP(A307,USD!A:K,9,0))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(+B307/(D307*(1-VLOOKUP(A307,USD!A:K,9,0)))-1)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>
      <c r="A308" s="1">
        <v>42842</v>
      </c>
      <c r="B308">
        <v>11.64</v>
      </c>
      <c r="C308" s="71">
        <f t="shared" si="69"/>
        <v>0</v>
      </c>
      <c r="D308" s="26">
        <f t="shared" si="80"/>
        <v>11.595906977013389</v>
      </c>
      <c r="E308" s="26">
        <f>D308*(1-VLOOKUP(A308,USD!A:K,9,0))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(+B308/(D308*(1-VLOOKUP(A308,USD!A:K,9,0)))-1)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>
      <c r="A309" s="1">
        <v>42843</v>
      </c>
      <c r="B309">
        <v>11.54</v>
      </c>
      <c r="C309" s="71">
        <f t="shared" si="69"/>
        <v>-8.5910652920963004E-3</v>
      </c>
      <c r="D309" s="26">
        <f t="shared" si="80"/>
        <v>11.533276625587268</v>
      </c>
      <c r="E309" s="26">
        <f>D309*(1-VLOOKUP(A309,USD!A:K,9,0))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(+B309/(D309*(1-VLOOKUP(A309,USD!A:K,9,0)))-1)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>
      <c r="A310" s="1">
        <v>42844</v>
      </c>
      <c r="B310">
        <v>11.42</v>
      </c>
      <c r="C310" s="71">
        <f t="shared" si="69"/>
        <v>-1.0398613518197486E-2</v>
      </c>
      <c r="D310" s="26">
        <f t="shared" si="80"/>
        <v>11.476281253076252</v>
      </c>
      <c r="E310" s="26">
        <f>D310*(1-VLOOKUP(A310,USD!A:K,9,0))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(+B310/(D310*(1-VLOOKUP(A310,USD!A:K,9,0)))-1)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308</v>
      </c>
    </row>
    <row r="311" spans="1:14">
      <c r="A311" s="1">
        <v>42845</v>
      </c>
      <c r="B311">
        <v>11.54</v>
      </c>
      <c r="C311" s="71">
        <f t="shared" si="69"/>
        <v>1.0507880910682887E-2</v>
      </c>
      <c r="D311" s="26">
        <f t="shared" si="80"/>
        <v>11.544527915108645</v>
      </c>
      <c r="E311" s="26">
        <f>D311*(1-VLOOKUP(A311,USD!A:K,9,0))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(+B311/(D311*(1-VLOOKUP(A311,USD!A:K,9,0)))-1)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>
      <c r="A312" s="1">
        <v>42846</v>
      </c>
      <c r="B312">
        <v>11.56</v>
      </c>
      <c r="C312" s="71">
        <f t="shared" si="69"/>
        <v>1.7331022530331364E-3</v>
      </c>
      <c r="D312" s="26">
        <f t="shared" si="80"/>
        <v>11.609944974071881</v>
      </c>
      <c r="E312" s="26">
        <f>D312*(1-VLOOKUP(A312,USD!A:K,9,0))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(+B312/(D312*(1-VLOOKUP(A312,USD!A:K,9,0)))-1)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>
      <c r="A313" s="1">
        <v>42849</v>
      </c>
      <c r="B313">
        <v>11.52</v>
      </c>
      <c r="C313" s="7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D313*(1-VLOOKUP(A313,USD!A:K,9,0))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(+B313/(D313*(1-VLOOKUP(A313,USD!A:K,9,0)))-1)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317</v>
      </c>
    </row>
    <row r="314" spans="1:14">
      <c r="A314" s="1">
        <v>42850</v>
      </c>
      <c r="B314">
        <v>11.56</v>
      </c>
      <c r="C314" s="71">
        <f t="shared" si="83"/>
        <v>3.4722222222223209E-3</v>
      </c>
      <c r="D314" s="26">
        <f t="shared" si="80"/>
        <v>11.602765700906435</v>
      </c>
      <c r="E314" s="26">
        <f>D314*(1-VLOOKUP(A314,USD!A:K,9,0))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(+B314/(D314*(1-VLOOKUP(A314,USD!A:K,9,0)))-1)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>
      <c r="A315" s="1">
        <v>42851</v>
      </c>
      <c r="B315">
        <v>11.56</v>
      </c>
      <c r="C315" s="71">
        <f t="shared" si="83"/>
        <v>0</v>
      </c>
      <c r="D315" s="26">
        <f t="shared" si="80"/>
        <v>11.628734913229325</v>
      </c>
      <c r="E315" s="26">
        <f>D315*(1-VLOOKUP(A315,USD!A:K,9,0))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(+B315/(D315*(1-VLOOKUP(A315,USD!A:K,9,0)))-1)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>
      <c r="A316" s="1">
        <v>42852</v>
      </c>
      <c r="B316">
        <v>11.56</v>
      </c>
      <c r="C316" s="71">
        <f t="shared" si="83"/>
        <v>0</v>
      </c>
      <c r="D316" s="26">
        <f t="shared" si="80"/>
        <v>11.632582134723963</v>
      </c>
      <c r="E316" s="26">
        <f>D316*(1-VLOOKUP(A316,USD!A:K,9,0))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(+B316/(D316*(1-VLOOKUP(A316,USD!A:K,9,0)))-1)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>
      <c r="A317" s="1">
        <v>42853</v>
      </c>
      <c r="B317">
        <v>11.54</v>
      </c>
      <c r="C317" s="71">
        <f t="shared" si="83"/>
        <v>-1.7301038062285112E-3</v>
      </c>
      <c r="D317" s="26">
        <f t="shared" si="80"/>
        <v>11.595905961344899</v>
      </c>
      <c r="E317" s="26">
        <f>D317*(1-VLOOKUP(A317,USD!A:K,9,0))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(+B317/(D317*(1-VLOOKUP(A317,USD!A:K,9,0)))-1)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>
      <c r="A318" s="1">
        <v>42856</v>
      </c>
      <c r="B318">
        <v>11.54</v>
      </c>
      <c r="C318" s="71">
        <f t="shared" si="83"/>
        <v>0</v>
      </c>
      <c r="D318" s="26">
        <f t="shared" si="80"/>
        <v>11.5997</v>
      </c>
      <c r="E318" s="26">
        <f>D318*(1-VLOOKUP(A318,USD!A:K,9,0))</f>
        <v>11.588769894236364</v>
      </c>
      <c r="F318">
        <v>11.59</v>
      </c>
      <c r="G318" s="25">
        <f t="shared" ref="G318:G381" si="84">+B318/D318-1</f>
        <v>-5.1466848280560251E-3</v>
      </c>
      <c r="H318" s="25">
        <f>(+B318/(D318*(1-VLOOKUP(A318,USD!A:K,9,0)))-1)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:L381" si="85">+K318/J318-1</f>
        <v>0</v>
      </c>
      <c r="M318">
        <f t="shared" ref="M318:M381" si="86">WEEKDAY(A318,2)</f>
        <v>1</v>
      </c>
    </row>
    <row r="319" spans="1:14">
      <c r="A319" s="1">
        <v>42857</v>
      </c>
      <c r="B319">
        <v>11.48</v>
      </c>
      <c r="C319" s="71">
        <f t="shared" si="83"/>
        <v>-5.1993067590986319E-3</v>
      </c>
      <c r="D319" s="26">
        <f t="shared" si="80"/>
        <v>11.53998396624635</v>
      </c>
      <c r="E319" s="26">
        <f>D319*(1-VLOOKUP(A319,USD!A:K,9,0))</f>
        <v>11.549728120075663</v>
      </c>
      <c r="F319">
        <v>11.5313</v>
      </c>
      <c r="G319" s="25">
        <f t="shared" si="84"/>
        <v>-5.1979245744013802E-3</v>
      </c>
      <c r="H319" s="25">
        <f>(+B319/(D319*(1-VLOOKUP(A319,USD!A:K,9,0)))-1)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si="85"/>
        <v>-4.3154472608843975E-3</v>
      </c>
      <c r="M319">
        <f t="shared" si="86"/>
        <v>2</v>
      </c>
    </row>
    <row r="320" spans="1:14">
      <c r="A320" s="1">
        <v>42858</v>
      </c>
      <c r="B320">
        <v>11.48</v>
      </c>
      <c r="C320" s="71">
        <f t="shared" si="83"/>
        <v>0</v>
      </c>
      <c r="D320" s="26">
        <f t="shared" si="80"/>
        <v>11.497639260410567</v>
      </c>
      <c r="E320" s="26">
        <f>D320*(1-VLOOKUP(A320,USD!A:K,9,0))</f>
        <v>11.508549111456398</v>
      </c>
      <c r="F320">
        <v>11.5313</v>
      </c>
      <c r="G320" s="25">
        <f t="shared" si="84"/>
        <v>-1.5341636670845871E-3</v>
      </c>
      <c r="H320" s="25">
        <f>(+B320/(D320*(1-VLOOKUP(A320,USD!A:K,9,0)))-1)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si="85"/>
        <v>-2.9190758708413922E-3</v>
      </c>
      <c r="M320">
        <f t="shared" si="86"/>
        <v>3</v>
      </c>
    </row>
    <row r="321" spans="1:14">
      <c r="A321" s="1">
        <v>42859</v>
      </c>
      <c r="B321">
        <v>11.44</v>
      </c>
      <c r="C321" s="71">
        <f t="shared" si="83"/>
        <v>-3.4843205574913716E-3</v>
      </c>
      <c r="D321" s="26">
        <f t="shared" si="80"/>
        <v>11.504404357309456</v>
      </c>
      <c r="E321" s="26">
        <f>D321*(1-VLOOKUP(A321,USD!A:K,9,0))</f>
        <v>11.493638240648991</v>
      </c>
      <c r="F321">
        <v>11.472300000000001</v>
      </c>
      <c r="G321" s="25">
        <f t="shared" si="84"/>
        <v>-5.5982348419921779E-3</v>
      </c>
      <c r="H321" s="25">
        <f>(+B321/(D321*(1-VLOOKUP(A321,USD!A:K,9,0)))-1)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si="85"/>
        <v>-2.3324033448565151E-3</v>
      </c>
      <c r="M321">
        <f t="shared" si="86"/>
        <v>4</v>
      </c>
    </row>
    <row r="322" spans="1:14">
      <c r="A322" s="1">
        <v>42860</v>
      </c>
      <c r="B322">
        <v>11.4</v>
      </c>
      <c r="C322" s="71">
        <f t="shared" si="83"/>
        <v>-3.4965034965034336E-3</v>
      </c>
      <c r="D322" s="26">
        <f t="shared" si="80"/>
        <v>11.448110193480433</v>
      </c>
      <c r="E322" s="26">
        <f>D322*(1-VLOOKUP(A322,USD!A:K,9,0))</f>
        <v>11.443114019436306</v>
      </c>
      <c r="F322">
        <v>11.4396</v>
      </c>
      <c r="G322" s="25">
        <f t="shared" si="84"/>
        <v>-4.2024572324461662E-3</v>
      </c>
      <c r="H322" s="25">
        <f>(+B322/(D322*(1-VLOOKUP(A322,USD!A:K,9,0)))-1)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si="85"/>
        <v>-2.1085402682606835E-3</v>
      </c>
      <c r="M322">
        <f t="shared" si="86"/>
        <v>5</v>
      </c>
    </row>
    <row r="323" spans="1:14">
      <c r="A323" s="1">
        <v>42863</v>
      </c>
      <c r="B323">
        <v>11.38</v>
      </c>
      <c r="C323" s="71">
        <f t="shared" si="83"/>
        <v>-1.7543859649122862E-3</v>
      </c>
      <c r="D323" s="26">
        <f t="shared" si="80"/>
        <v>11.436859783948634</v>
      </c>
      <c r="E323" s="26">
        <f>D323*(1-VLOOKUP(A323,USD!A:K,9,0))</f>
        <v>11.428879946079327</v>
      </c>
      <c r="F323">
        <v>11.434900000000001</v>
      </c>
      <c r="G323" s="25">
        <f t="shared" si="84"/>
        <v>-4.9716255180844993E-3</v>
      </c>
      <c r="H323" s="25">
        <f>(+B323/(D323*(1-VLOOKUP(A323,USD!A:K,9,0)))-1)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si="85"/>
        <v>-2.3953775056528848E-4</v>
      </c>
      <c r="M323">
        <f t="shared" si="86"/>
        <v>1</v>
      </c>
    </row>
    <row r="324" spans="1:14">
      <c r="A324" s="1">
        <v>42864</v>
      </c>
      <c r="B324">
        <v>11.42</v>
      </c>
      <c r="C324" s="71">
        <f t="shared" si="83"/>
        <v>3.5149384885764245E-3</v>
      </c>
      <c r="D324" s="26">
        <f t="shared" si="80"/>
        <v>11.427694243970191</v>
      </c>
      <c r="E324" s="26">
        <f>D324*(1-VLOOKUP(A324,USD!A:K,9,0))</f>
        <v>11.416228204544757</v>
      </c>
      <c r="F324">
        <v>11.4123</v>
      </c>
      <c r="G324" s="25">
        <f t="shared" si="84"/>
        <v>-6.7329802547444473E-4</v>
      </c>
      <c r="H324" s="25">
        <f>(+B324/(D324*(1-VLOOKUP(A324,USD!A:K,9,0)))-1)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si="85"/>
        <v>-6.3015470444083288E-4</v>
      </c>
      <c r="M324">
        <f t="shared" si="86"/>
        <v>2</v>
      </c>
      <c r="N324" s="50" t="s">
        <v>338</v>
      </c>
    </row>
    <row r="325" spans="1:14">
      <c r="A325" s="1">
        <v>42865</v>
      </c>
      <c r="B325">
        <v>11.44</v>
      </c>
      <c r="C325" s="71">
        <f t="shared" si="83"/>
        <v>1.7513134851137035E-3</v>
      </c>
      <c r="D325" s="26">
        <f t="shared" si="80"/>
        <v>11.460325564548747</v>
      </c>
      <c r="E325" s="26">
        <f>D325*(1-VLOOKUP(A325,USD!A:K,9,0))</f>
        <v>11.45721640476992</v>
      </c>
      <c r="F325">
        <v>11.4711</v>
      </c>
      <c r="G325" s="25">
        <f t="shared" si="84"/>
        <v>-1.7735590873283469E-3</v>
      </c>
      <c r="H325" s="25">
        <f>(+B325/(D325*(1-VLOOKUP(A325,USD!A:K,9,0)))-1)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si="85"/>
        <v>4.2082283631472706E-3</v>
      </c>
      <c r="M325">
        <f t="shared" si="86"/>
        <v>3</v>
      </c>
    </row>
    <row r="326" spans="1:14">
      <c r="A326" s="1">
        <v>42866</v>
      </c>
      <c r="B326">
        <v>11.54</v>
      </c>
      <c r="C326" s="71">
        <f t="shared" si="83"/>
        <v>8.7412587412587506E-3</v>
      </c>
      <c r="D326" s="26">
        <f t="shared" si="80"/>
        <v>11.555374043262683</v>
      </c>
      <c r="E326" s="26">
        <f>D326*(1-VLOOKUP(A326,USD!A:K,9,0))</f>
        <v>11.558935407865564</v>
      </c>
      <c r="F326">
        <v>11.563499999999999</v>
      </c>
      <c r="G326" s="25">
        <f t="shared" si="84"/>
        <v>-1.3304669502799404E-3</v>
      </c>
      <c r="H326" s="25">
        <f>(+B326/(D326*(1-VLOOKUP(A326,USD!A:K,9,0)))-1)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si="85"/>
        <v>7.3466401010089388E-3</v>
      </c>
      <c r="M326">
        <f t="shared" si="86"/>
        <v>4</v>
      </c>
    </row>
    <row r="327" spans="1:14">
      <c r="A327" s="1">
        <v>42867</v>
      </c>
      <c r="B327">
        <v>11.74</v>
      </c>
      <c r="C327" s="71">
        <f t="shared" si="83"/>
        <v>1.7331022530329365E-2</v>
      </c>
      <c r="D327" s="26">
        <f t="shared" si="80"/>
        <v>11.752653924524051</v>
      </c>
      <c r="E327" s="26">
        <f>D327*(1-VLOOKUP(A327,USD!A:K,9,0))</f>
        <v>11.766728043693329</v>
      </c>
      <c r="F327">
        <v>11.7744</v>
      </c>
      <c r="G327" s="25">
        <f t="shared" si="84"/>
        <v>-1.0766865599305397E-3</v>
      </c>
      <c r="H327" s="25">
        <f>(+B327/(D327*(1-VLOOKUP(A327,USD!A:K,9,0)))-1)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si="85"/>
        <v>1.6357843604795308E-2</v>
      </c>
      <c r="M327">
        <f t="shared" si="86"/>
        <v>5</v>
      </c>
    </row>
    <row r="328" spans="1:14">
      <c r="A328" s="1">
        <v>42870</v>
      </c>
      <c r="B328">
        <v>11.78</v>
      </c>
      <c r="C328" s="71">
        <f t="shared" si="83"/>
        <v>3.4071550255536653E-3</v>
      </c>
      <c r="D328" s="26">
        <f t="shared" si="80"/>
        <v>11.800025831696606</v>
      </c>
      <c r="E328" s="26">
        <f>D328*(1-VLOOKUP(A328,USD!A:K,9,0))</f>
        <v>11.803428647841443</v>
      </c>
      <c r="F328">
        <v>11.801500000000001</v>
      </c>
      <c r="G328" s="25">
        <f t="shared" si="84"/>
        <v>-1.6971006658997867E-3</v>
      </c>
      <c r="H328" s="25">
        <f>(+B328/(D328*(1-VLOOKUP(A328,USD!A:K,9,0)))-1)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si="85"/>
        <v>2.1764023386845466E-3</v>
      </c>
      <c r="M328">
        <f t="shared" si="86"/>
        <v>1</v>
      </c>
    </row>
    <row r="329" spans="1:14">
      <c r="A329" s="1">
        <v>42871</v>
      </c>
      <c r="B329">
        <v>11.82</v>
      </c>
      <c r="C329" s="71">
        <f t="shared" si="83"/>
        <v>3.3955857385399302E-3</v>
      </c>
      <c r="D329" s="26">
        <f t="shared" si="80"/>
        <v>11.805485002099793</v>
      </c>
      <c r="E329" s="26">
        <f>D329*(1-VLOOKUP(A329,USD!A:K,9,0))</f>
        <v>11.825906277519486</v>
      </c>
      <c r="F329">
        <v>11.8263</v>
      </c>
      <c r="G329" s="25">
        <f t="shared" si="84"/>
        <v>1.2295130524180298E-3</v>
      </c>
      <c r="H329" s="25">
        <f>(+B329/(D329*(1-VLOOKUP(A329,USD!A:K,9,0)))-1)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si="85"/>
        <v>3.376691183147873E-4</v>
      </c>
      <c r="M329">
        <f t="shared" si="86"/>
        <v>2</v>
      </c>
    </row>
    <row r="330" spans="1:14">
      <c r="A330" s="1">
        <v>42872</v>
      </c>
      <c r="B330">
        <v>11.74</v>
      </c>
      <c r="C330" s="71">
        <f t="shared" si="83"/>
        <v>-6.7681895093062439E-3</v>
      </c>
      <c r="D330" s="26">
        <f t="shared" si="80"/>
        <v>11.720472112272541</v>
      </c>
      <c r="E330" s="26">
        <f>D330*(1-VLOOKUP(A330,USD!A:K,9,0))</f>
        <v>11.736997935606716</v>
      </c>
      <c r="F330">
        <v>11.725300000000001</v>
      </c>
      <c r="G330" s="25">
        <f t="shared" si="84"/>
        <v>1.6661349082527366E-3</v>
      </c>
      <c r="H330" s="25">
        <f>(+B330/(D330*(1-VLOOKUP(A330,USD!A:K,9,0)))-1)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si="85"/>
        <v>-8.9485204778720906E-3</v>
      </c>
      <c r="M330">
        <f t="shared" si="86"/>
        <v>3</v>
      </c>
    </row>
    <row r="331" spans="1:14">
      <c r="A331" s="1">
        <v>42873</v>
      </c>
      <c r="B331">
        <v>11.68</v>
      </c>
      <c r="C331" s="71">
        <f t="shared" si="83"/>
        <v>-5.110732538330498E-3</v>
      </c>
      <c r="D331" s="26">
        <f t="shared" si="80"/>
        <v>11.700476583398608</v>
      </c>
      <c r="E331" s="26">
        <f>D331*(1-VLOOKUP(A331,USD!A:K,9,0))</f>
        <v>11.693402107771751</v>
      </c>
      <c r="F331">
        <v>11.6874</v>
      </c>
      <c r="G331" s="25">
        <f t="shared" si="84"/>
        <v>-1.7500640467638107E-3</v>
      </c>
      <c r="H331" s="25">
        <f>(+B331/(D331*(1-VLOOKUP(A331,USD!A:K,9,0)))-1)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si="85"/>
        <v>-2.1170815758567718E-3</v>
      </c>
      <c r="M331">
        <f t="shared" si="86"/>
        <v>4</v>
      </c>
    </row>
    <row r="332" spans="1:14">
      <c r="A332" s="1">
        <v>42874</v>
      </c>
      <c r="B332">
        <v>11.7</v>
      </c>
      <c r="C332" s="71">
        <f t="shared" si="83"/>
        <v>1.712328767123239E-3</v>
      </c>
      <c r="D332" s="26">
        <f t="shared" si="80"/>
        <v>11.729325807851831</v>
      </c>
      <c r="E332" s="26">
        <f>D332*(1-VLOOKUP(A332,USD!A:K,9,0))</f>
        <v>11.720901204643761</v>
      </c>
      <c r="F332">
        <v>11.7173</v>
      </c>
      <c r="G332" s="25">
        <f t="shared" si="84"/>
        <v>-2.5002125725078761E-3</v>
      </c>
      <c r="H332" s="25">
        <f>(+B332/(D332*(1-VLOOKUP(A332,USD!A:K,9,0)))-1)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si="85"/>
        <v>3.587265589594768E-3</v>
      </c>
      <c r="M332">
        <f t="shared" si="86"/>
        <v>5</v>
      </c>
    </row>
    <row r="333" spans="1:14">
      <c r="A333" s="1">
        <v>42877</v>
      </c>
      <c r="B333">
        <v>11.82</v>
      </c>
      <c r="C333" s="71">
        <f t="shared" si="83"/>
        <v>1.0256410256410442E-2</v>
      </c>
      <c r="D333" s="26">
        <f t="shared" si="80"/>
        <v>11.81797728523332</v>
      </c>
      <c r="E333" s="26">
        <f>D333*(1-VLOOKUP(A333,USD!A:K,9,0))</f>
        <v>11.831944553485476</v>
      </c>
      <c r="F333">
        <v>11.8368</v>
      </c>
      <c r="G333" s="25">
        <f t="shared" si="84"/>
        <v>1.711557500798655E-4</v>
      </c>
      <c r="H333" s="25">
        <f>(+B333/(D333*(1-VLOOKUP(A333,USD!A:K,9,0)))-1)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si="85"/>
        <v>8.5921914804025779E-3</v>
      </c>
      <c r="M333">
        <f t="shared" si="86"/>
        <v>1</v>
      </c>
    </row>
    <row r="334" spans="1:14">
      <c r="A334" s="1">
        <v>42878</v>
      </c>
      <c r="B334">
        <v>11.96</v>
      </c>
      <c r="C334" s="71">
        <f t="shared" si="83"/>
        <v>1.1844331641285955E-2</v>
      </c>
      <c r="D334" s="26">
        <f t="shared" si="80"/>
        <v>12.010333756055815</v>
      </c>
      <c r="E334" s="26">
        <f>D334*(1-VLOOKUP(A334,USD!A:K,9,0))</f>
        <v>12.008483231238531</v>
      </c>
      <c r="F334">
        <v>12.0077</v>
      </c>
      <c r="G334" s="25">
        <f t="shared" si="84"/>
        <v>-4.190870718345785E-3</v>
      </c>
      <c r="H334" s="25">
        <f>(+B334/(D334*(1-VLOOKUP(A334,USD!A:K,9,0)))-1)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si="85"/>
        <v>1.4660529539724854E-2</v>
      </c>
      <c r="M334">
        <f t="shared" si="86"/>
        <v>2</v>
      </c>
    </row>
    <row r="335" spans="1:14">
      <c r="A335" s="1">
        <v>42879</v>
      </c>
      <c r="B335">
        <v>11.94</v>
      </c>
      <c r="C335" s="71">
        <f t="shared" si="83"/>
        <v>-1.6722408026756952E-3</v>
      </c>
      <c r="D335" s="26">
        <f t="shared" si="80"/>
        <v>11.990899275842617</v>
      </c>
      <c r="E335" s="26">
        <f>D335*(1-VLOOKUP(A335,USD!A:K,9,0))</f>
        <v>11.98591584938578</v>
      </c>
      <c r="F335">
        <v>11.995900000000001</v>
      </c>
      <c r="G335" s="25">
        <f t="shared" si="84"/>
        <v>-4.2448255691015513E-3</v>
      </c>
      <c r="H335" s="25">
        <f>(+B335/(D335*(1-VLOOKUP(A335,USD!A:K,9,0)))-1)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si="85"/>
        <v>-1.399162550478672E-3</v>
      </c>
      <c r="M335">
        <f t="shared" si="86"/>
        <v>3</v>
      </c>
    </row>
    <row r="336" spans="1:14">
      <c r="A336" s="1">
        <v>42880</v>
      </c>
      <c r="B336">
        <v>12.34</v>
      </c>
      <c r="C336" s="71">
        <f t="shared" si="83"/>
        <v>3.350083752093802E-2</v>
      </c>
      <c r="D336" s="26">
        <f t="shared" si="80"/>
        <v>12.309465383407087</v>
      </c>
      <c r="E336" s="26">
        <f>D336*(1-VLOOKUP(A336,USD!A:K,9,0))</f>
        <v>12.355764020400425</v>
      </c>
      <c r="F336">
        <v>12.3546</v>
      </c>
      <c r="G336" s="25">
        <f t="shared" si="84"/>
        <v>2.4805802398268906E-3</v>
      </c>
      <c r="H336" s="25">
        <f>(+B336/(D336*(1-VLOOKUP(A336,USD!A:K,9,0)))-1)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si="85"/>
        <v>2.6139379571944232E-2</v>
      </c>
      <c r="M336">
        <f t="shared" si="86"/>
        <v>4</v>
      </c>
    </row>
    <row r="337" spans="1:14">
      <c r="A337" s="1">
        <v>42881</v>
      </c>
      <c r="B337">
        <v>12.32</v>
      </c>
      <c r="C337" s="71">
        <f t="shared" si="83"/>
        <v>-1.6207455429497752E-3</v>
      </c>
      <c r="D337" s="26">
        <f t="shared" si="80"/>
        <v>12.33732658448641</v>
      </c>
      <c r="E337" s="26">
        <f>D337*(1-VLOOKUP(A337,USD!A:K,9,0))</f>
        <v>12.359142925279309</v>
      </c>
      <c r="F337">
        <v>12.3721</v>
      </c>
      <c r="G337" s="25">
        <f t="shared" si="84"/>
        <v>-1.4044034878835099E-3</v>
      </c>
      <c r="H337" s="25">
        <f>(+B337/(D337*(1-VLOOKUP(A337,USD!A:K,9,0)))-1)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si="85"/>
        <v>-1.3981363632646904E-3</v>
      </c>
      <c r="M337">
        <f t="shared" si="86"/>
        <v>5</v>
      </c>
    </row>
    <row r="338" spans="1:14">
      <c r="A338" s="1">
        <v>42884</v>
      </c>
      <c r="B338">
        <v>12.38</v>
      </c>
      <c r="C338" s="71">
        <f t="shared" si="83"/>
        <v>4.8701298701299134E-3</v>
      </c>
      <c r="D338" s="26">
        <f t="shared" si="80"/>
        <v>12.3721</v>
      </c>
      <c r="E338" s="26">
        <f>D338*(1-VLOOKUP(A338,USD!A:K,9,0))</f>
        <v>12.419164880892303</v>
      </c>
      <c r="F338">
        <v>12.42</v>
      </c>
      <c r="G338" s="25">
        <f t="shared" si="84"/>
        <v>6.3853347451137132E-4</v>
      </c>
      <c r="H338" s="25">
        <f>(+B338/(D338*(1-VLOOKUP(A338,USD!A:K,9,0)))-1)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si="85"/>
        <v>0</v>
      </c>
      <c r="M338">
        <f t="shared" si="86"/>
        <v>1</v>
      </c>
    </row>
    <row r="339" spans="1:14">
      <c r="A339" s="1">
        <v>42885</v>
      </c>
      <c r="B339">
        <v>12.38</v>
      </c>
      <c r="C339" s="71">
        <f t="shared" si="83"/>
        <v>0</v>
      </c>
      <c r="D339" s="26">
        <f t="shared" si="80"/>
        <v>12.42</v>
      </c>
      <c r="E339" s="26">
        <f>D339*(1-VLOOKUP(A339,USD!A:K,9,0))</f>
        <v>12.402472701503074</v>
      </c>
      <c r="F339">
        <v>12.4</v>
      </c>
      <c r="G339" s="25">
        <f t="shared" si="84"/>
        <v>-3.2206119162639935E-3</v>
      </c>
      <c r="H339" s="25">
        <f>(+B339/(D339*(1-VLOOKUP(A339,USD!A:K,9,0)))-1)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si="85"/>
        <v>0</v>
      </c>
      <c r="M339">
        <f t="shared" si="86"/>
        <v>2</v>
      </c>
    </row>
    <row r="340" spans="1:14">
      <c r="A340" s="1">
        <v>42886</v>
      </c>
      <c r="B340">
        <v>12.46</v>
      </c>
      <c r="C340" s="71">
        <f t="shared" si="83"/>
        <v>6.4620355411955099E-3</v>
      </c>
      <c r="D340" s="26">
        <f t="shared" si="80"/>
        <v>12.445111952926279</v>
      </c>
      <c r="E340" s="26">
        <f>D340*(1-VLOOKUP(A340,USD!A:K,9,0))</f>
        <v>12.505985162649498</v>
      </c>
      <c r="F340">
        <v>12.5379</v>
      </c>
      <c r="G340" s="25">
        <f t="shared" si="84"/>
        <v>1.1962967573160288E-3</v>
      </c>
      <c r="H340" s="25">
        <f>(+B340/(D340*(1-VLOOKUP(A340,USD!A:K,9,0)))-1)</f>
        <v>-3.6770523914291253E-3</v>
      </c>
      <c r="I340" s="25">
        <f t="shared" ref="I340:I355" si="87">+B340/F340-1</f>
        <v>-6.2131616937445289E-3</v>
      </c>
      <c r="J340">
        <v>10992.12</v>
      </c>
      <c r="K340">
        <v>11032.11</v>
      </c>
      <c r="L340" s="25">
        <f t="shared" si="85"/>
        <v>3.6380607198611692E-3</v>
      </c>
      <c r="M340">
        <f t="shared" si="86"/>
        <v>3</v>
      </c>
    </row>
    <row r="341" spans="1:14">
      <c r="A341" s="1">
        <v>42887</v>
      </c>
      <c r="B341">
        <v>12.62</v>
      </c>
      <c r="C341" s="71">
        <f t="shared" si="83"/>
        <v>1.2841091492776791E-2</v>
      </c>
      <c r="D341" s="26">
        <f t="shared" si="80"/>
        <v>12.650889991760415</v>
      </c>
      <c r="E341" s="26">
        <f>D341*(1-VLOOKUP(A341,USD!A:K,9,0))</f>
        <v>12.749927293112487</v>
      </c>
      <c r="F341">
        <v>12.687900000000001</v>
      </c>
      <c r="G341" s="25">
        <f t="shared" si="84"/>
        <v>-2.4417247941082021E-3</v>
      </c>
      <c r="H341" s="25">
        <f>(+B341/(D341*(1-VLOOKUP(A341,USD!A:K,9,0)))-1)</f>
        <v>-1.0190434041351337E-2</v>
      </c>
      <c r="I341" s="25">
        <f t="shared" si="87"/>
        <v>-5.3515554189426107E-3</v>
      </c>
      <c r="J341">
        <v>11032.11</v>
      </c>
      <c r="K341">
        <v>11131.53</v>
      </c>
      <c r="L341" s="25">
        <f t="shared" si="85"/>
        <v>9.0118753348180647E-3</v>
      </c>
      <c r="M341">
        <f t="shared" si="86"/>
        <v>4</v>
      </c>
    </row>
    <row r="342" spans="1:14">
      <c r="A342" s="1">
        <v>42888</v>
      </c>
      <c r="B342">
        <v>12.52</v>
      </c>
      <c r="C342" s="71">
        <f t="shared" si="83"/>
        <v>-7.923930269413626E-3</v>
      </c>
      <c r="D342" s="26">
        <f t="shared" si="80"/>
        <v>12.592656945002169</v>
      </c>
      <c r="E342" s="26">
        <f>D342*(1-VLOOKUP(A342,USD!A:K,9,0))</f>
        <v>12.506942709150794</v>
      </c>
      <c r="F342">
        <v>12.529</v>
      </c>
      <c r="G342" s="25">
        <f t="shared" si="84"/>
        <v>-5.7697867351977905E-3</v>
      </c>
      <c r="H342" s="25">
        <f>(+B342/(D342*(1-VLOOKUP(A342,USD!A:K,9,0)))-1)</f>
        <v>1.0440034109737706E-3</v>
      </c>
      <c r="I342" s="25">
        <f t="shared" si="87"/>
        <v>-7.1833346635807871E-4</v>
      </c>
      <c r="J342">
        <v>11131.53</v>
      </c>
      <c r="K342">
        <v>11047.97</v>
      </c>
      <c r="L342" s="25">
        <f t="shared" si="85"/>
        <v>-7.5066051117861354E-3</v>
      </c>
      <c r="M342">
        <f t="shared" si="86"/>
        <v>5</v>
      </c>
      <c r="N342" s="50" t="s">
        <v>348</v>
      </c>
    </row>
    <row r="343" spans="1:14">
      <c r="A343" s="1">
        <v>42891</v>
      </c>
      <c r="B343">
        <v>12.42</v>
      </c>
      <c r="C343" s="71">
        <f t="shared" si="83"/>
        <v>-7.9872204472842823E-3</v>
      </c>
      <c r="D343" s="26">
        <f t="shared" si="80"/>
        <v>12.395601170169725</v>
      </c>
      <c r="E343" s="26">
        <f>D343*(1-VLOOKUP(A343,USD!A:K,9,0))</f>
        <v>12.40580347325097</v>
      </c>
      <c r="F343">
        <v>12.4071</v>
      </c>
      <c r="G343" s="25">
        <f t="shared" si="84"/>
        <v>1.9683458265009612E-3</v>
      </c>
      <c r="H343" s="25">
        <f>(+B343/(D343*(1-VLOOKUP(A343,USD!A:K,9,0)))-1)</f>
        <v>1.1443456104749394E-3</v>
      </c>
      <c r="I343" s="25">
        <f t="shared" si="87"/>
        <v>1.0397272529438784E-3</v>
      </c>
      <c r="J343">
        <v>11047.97</v>
      </c>
      <c r="K343">
        <v>10930.34</v>
      </c>
      <c r="L343" s="25">
        <f t="shared" si="85"/>
        <v>-1.064720487112103E-2</v>
      </c>
      <c r="M343">
        <f t="shared" si="86"/>
        <v>1</v>
      </c>
    </row>
    <row r="344" spans="1:14">
      <c r="A344" s="1">
        <v>42892</v>
      </c>
      <c r="B344">
        <v>12.54</v>
      </c>
      <c r="C344" s="71">
        <f t="shared" si="83"/>
        <v>9.6618357487923134E-3</v>
      </c>
      <c r="D344" s="26">
        <f t="shared" si="80"/>
        <v>12.511768170523515</v>
      </c>
      <c r="E344" s="26">
        <f>D344*(1-VLOOKUP(A344,USD!A:K,9,0))</f>
        <v>12.538146229946189</v>
      </c>
      <c r="F344">
        <v>12.5418</v>
      </c>
      <c r="G344" s="25">
        <f t="shared" si="84"/>
        <v>2.2564220413703318E-3</v>
      </c>
      <c r="H344" s="25">
        <f>(+B344/(D344*(1-VLOOKUP(A344,USD!A:K,9,0)))-1)</f>
        <v>1.4785040944742533E-4</v>
      </c>
      <c r="I344" s="25">
        <f t="shared" si="87"/>
        <v>-1.4352006888973534E-4</v>
      </c>
      <c r="J344">
        <v>10930.34</v>
      </c>
      <c r="K344">
        <v>11022.55</v>
      </c>
      <c r="L344" s="25">
        <f t="shared" si="85"/>
        <v>8.4361511169825931E-3</v>
      </c>
      <c r="M344">
        <f t="shared" si="86"/>
        <v>2</v>
      </c>
    </row>
    <row r="345" spans="1:14">
      <c r="A345" s="1">
        <v>42893</v>
      </c>
      <c r="B345">
        <v>12.62</v>
      </c>
      <c r="C345" s="71">
        <f t="shared" si="83"/>
        <v>6.3795853269537073E-3</v>
      </c>
      <c r="D345" s="26">
        <f t="shared" si="80"/>
        <v>12.669419134229376</v>
      </c>
      <c r="E345" s="26">
        <f>D345*(1-VLOOKUP(A345,USD!A:K,9,0))</f>
        <v>12.667940501742024</v>
      </c>
      <c r="F345">
        <v>12.6599</v>
      </c>
      <c r="G345" s="25">
        <f t="shared" si="84"/>
        <v>-3.9006629827139649E-3</v>
      </c>
      <c r="H345" s="25">
        <f>(+B345/(D345*(1-VLOOKUP(A345,USD!A:K,9,0)))-1)</f>
        <v>-3.784395872038715E-3</v>
      </c>
      <c r="I345" s="25">
        <f t="shared" si="87"/>
        <v>-3.1516836625882227E-3</v>
      </c>
      <c r="J345">
        <v>11022.55</v>
      </c>
      <c r="K345">
        <v>11134.71</v>
      </c>
      <c r="L345" s="25">
        <f t="shared" si="85"/>
        <v>1.0175503853464107E-2</v>
      </c>
      <c r="M345">
        <f t="shared" si="86"/>
        <v>3</v>
      </c>
    </row>
    <row r="346" spans="1:14">
      <c r="A346" s="1">
        <v>42894</v>
      </c>
      <c r="B346">
        <v>12.78</v>
      </c>
      <c r="C346" s="71">
        <f t="shared" si="83"/>
        <v>1.267828843106189E-2</v>
      </c>
      <c r="D346" s="26">
        <f t="shared" si="80"/>
        <v>12.767708081036689</v>
      </c>
      <c r="E346" s="26">
        <f>D346*(1-VLOOKUP(A346,USD!A:K,9,0))</f>
        <v>12.767406309064764</v>
      </c>
      <c r="F346">
        <v>12.766500000000001</v>
      </c>
      <c r="G346" s="25">
        <f t="shared" si="84"/>
        <v>9.6273496271170877E-4</v>
      </c>
      <c r="H346" s="25">
        <f>(+B346/(D346*(1-VLOOKUP(A346,USD!A:K,9,0)))-1)</f>
        <v>9.8639383993703866E-4</v>
      </c>
      <c r="I346" s="25">
        <f t="shared" si="87"/>
        <v>1.0574550581599063E-3</v>
      </c>
      <c r="J346">
        <v>11134.71</v>
      </c>
      <c r="K346">
        <v>11229.53</v>
      </c>
      <c r="L346" s="25">
        <f t="shared" si="85"/>
        <v>8.5157134761482123E-3</v>
      </c>
      <c r="M346">
        <f t="shared" si="86"/>
        <v>4</v>
      </c>
    </row>
    <row r="347" spans="1:14">
      <c r="A347" s="1">
        <v>42895</v>
      </c>
      <c r="B347">
        <v>12.84</v>
      </c>
      <c r="C347" s="71">
        <f t="shared" si="83"/>
        <v>4.6948356807512415E-3</v>
      </c>
      <c r="D347" s="26">
        <f t="shared" si="80"/>
        <v>12.850059841774323</v>
      </c>
      <c r="E347" s="26">
        <f>D347*(1-VLOOKUP(A347,USD!A:K,9,0))</f>
        <v>12.816713499425866</v>
      </c>
      <c r="F347">
        <v>12.829000000000001</v>
      </c>
      <c r="G347" s="25">
        <f t="shared" si="84"/>
        <v>-7.828634183958405E-4</v>
      </c>
      <c r="H347" s="25">
        <f>(+B347/(D347*(1-VLOOKUP(A347,USD!A:K,9,0)))-1)</f>
        <v>1.8168854734232909E-3</v>
      </c>
      <c r="I347" s="25">
        <f t="shared" si="87"/>
        <v>8.5743237976454445E-4</v>
      </c>
      <c r="J347">
        <v>11229.53</v>
      </c>
      <c r="K347">
        <v>11303.03</v>
      </c>
      <c r="L347" s="25">
        <f t="shared" si="85"/>
        <v>6.5452427661709667E-3</v>
      </c>
      <c r="M347">
        <f t="shared" si="86"/>
        <v>5</v>
      </c>
    </row>
    <row r="348" spans="1:14">
      <c r="A348" s="1">
        <v>42898</v>
      </c>
      <c r="B348">
        <v>12.78</v>
      </c>
      <c r="C348" s="71">
        <f t="shared" si="83"/>
        <v>-4.6728971962617383E-3</v>
      </c>
      <c r="D348" s="26">
        <f t="shared" si="80"/>
        <v>12.84097430688939</v>
      </c>
      <c r="E348" s="26">
        <f>D348*(1-VLOOKUP(A348,USD!A:K,9,0))</f>
        <v>12.841579748165683</v>
      </c>
      <c r="F348">
        <v>12.833399999999999</v>
      </c>
      <c r="G348" s="25">
        <f t="shared" si="84"/>
        <v>-4.7484174823616554E-3</v>
      </c>
      <c r="H348" s="25">
        <f>(+B348/(D348*(1-VLOOKUP(A348,USD!A:K,9,0)))-1)</f>
        <v>-4.7953405557038531E-3</v>
      </c>
      <c r="I348" s="25">
        <f t="shared" si="87"/>
        <v>-4.1610173453644483E-3</v>
      </c>
      <c r="J348">
        <v>11303.03</v>
      </c>
      <c r="K348">
        <v>11313.58</v>
      </c>
      <c r="L348" s="25">
        <f t="shared" si="85"/>
        <v>9.3337804110915634E-4</v>
      </c>
      <c r="M348">
        <f t="shared" si="86"/>
        <v>1</v>
      </c>
    </row>
    <row r="349" spans="1:14">
      <c r="A349" s="1">
        <v>42899</v>
      </c>
      <c r="B349">
        <v>12.8</v>
      </c>
      <c r="C349" s="71">
        <f t="shared" si="83"/>
        <v>1.5649452269170805E-3</v>
      </c>
      <c r="D349" s="26">
        <f t="shared" si="80"/>
        <v>12.801366354062994</v>
      </c>
      <c r="E349" s="26">
        <f>D349*(1-VLOOKUP(A349,USD!A:K,9,0))</f>
        <v>12.796142611183953</v>
      </c>
      <c r="F349">
        <v>12.8079</v>
      </c>
      <c r="G349" s="25">
        <f t="shared" si="84"/>
        <v>-1.0673501759128623E-4</v>
      </c>
      <c r="H349" s="25">
        <f>(+B349/(D349*(1-VLOOKUP(A349,USD!A:K,9,0)))-1)</f>
        <v>3.0144934557663206E-4</v>
      </c>
      <c r="I349" s="25">
        <f t="shared" si="87"/>
        <v>-6.1680681454412412E-4</v>
      </c>
      <c r="J349">
        <v>11313.58</v>
      </c>
      <c r="K349">
        <v>11285.34</v>
      </c>
      <c r="L349" s="25">
        <f t="shared" si="85"/>
        <v>-2.496115287998979E-3</v>
      </c>
      <c r="M349">
        <f t="shared" si="86"/>
        <v>2</v>
      </c>
    </row>
    <row r="350" spans="1:14">
      <c r="A350" s="1">
        <v>42900</v>
      </c>
      <c r="B350">
        <v>12.64</v>
      </c>
      <c r="C350" s="71">
        <f t="shared" si="83"/>
        <v>-1.2499999999999956E-2</v>
      </c>
      <c r="D350" s="26">
        <f t="shared" si="80"/>
        <v>12.598394717926087</v>
      </c>
      <c r="E350" s="26">
        <f>D350*(1-VLOOKUP(A350,USD!A:K,9,0))</f>
        <v>12.597726738189028</v>
      </c>
      <c r="F350">
        <v>12.6457</v>
      </c>
      <c r="G350" s="25">
        <f t="shared" si="84"/>
        <v>3.3024272540622679E-3</v>
      </c>
      <c r="H350" s="25">
        <f>(+B350/(D350*(1-VLOOKUP(A350,USD!A:K,9,0)))-1)</f>
        <v>3.3556261926863673E-3</v>
      </c>
      <c r="I350" s="25">
        <f t="shared" si="87"/>
        <v>-4.5074610341844235E-4</v>
      </c>
      <c r="J350">
        <v>11285.34</v>
      </c>
      <c r="K350">
        <v>11100.74</v>
      </c>
      <c r="L350" s="25">
        <f t="shared" si="85"/>
        <v>-1.6357504514706744E-2</v>
      </c>
      <c r="M350">
        <f t="shared" si="86"/>
        <v>3</v>
      </c>
    </row>
    <row r="351" spans="1:14">
      <c r="A351" s="1">
        <v>42901</v>
      </c>
      <c r="B351">
        <v>12.5</v>
      </c>
      <c r="C351" s="71">
        <f t="shared" si="83"/>
        <v>-1.1075949367088667E-2</v>
      </c>
      <c r="D351" s="26">
        <f t="shared" si="80"/>
        <v>12.552412852206251</v>
      </c>
      <c r="E351" s="26">
        <f>D351*(1-VLOOKUP(A351,USD!A:K,9,0))</f>
        <v>12.561724398910332</v>
      </c>
      <c r="F351">
        <v>12.5626</v>
      </c>
      <c r="G351" s="25">
        <f t="shared" si="84"/>
        <v>-4.1755201030564404E-3</v>
      </c>
      <c r="H351" s="25">
        <f>(+B351/(D351*(1-VLOOKUP(A351,USD!A:K,9,0)))-1)</f>
        <v>-4.9136883560100264E-3</v>
      </c>
      <c r="I351" s="25">
        <f t="shared" si="87"/>
        <v>-4.9830449110852548E-3</v>
      </c>
      <c r="J351">
        <v>11100.74</v>
      </c>
      <c r="K351">
        <v>11018.85</v>
      </c>
      <c r="L351" s="25">
        <f t="shared" si="85"/>
        <v>-7.3769856784321464E-3</v>
      </c>
      <c r="M351">
        <f t="shared" si="86"/>
        <v>4</v>
      </c>
    </row>
    <row r="352" spans="1:14">
      <c r="A352" s="1">
        <v>42902</v>
      </c>
      <c r="B352">
        <v>12.4</v>
      </c>
      <c r="C352" s="71">
        <f t="shared" si="83"/>
        <v>-8.0000000000000071E-3</v>
      </c>
      <c r="D352" s="26">
        <f t="shared" si="80"/>
        <v>12.513119624098703</v>
      </c>
      <c r="E352" s="26">
        <f>D352*(1-VLOOKUP(A352,USD!A:K,9,0))</f>
        <v>12.436238613483676</v>
      </c>
      <c r="F352">
        <v>12.435499999999999</v>
      </c>
      <c r="G352" s="25">
        <f t="shared" si="84"/>
        <v>-9.0400817299667313E-3</v>
      </c>
      <c r="H352" s="25">
        <f>(+B352/(D352*(1-VLOOKUP(A352,USD!A:K,9,0)))-1)</f>
        <v>-2.9139528928292524E-3</v>
      </c>
      <c r="I352" s="25">
        <f t="shared" si="87"/>
        <v>-2.8547304089099335E-3</v>
      </c>
      <c r="J352">
        <v>11018.85</v>
      </c>
      <c r="K352">
        <v>10975.45</v>
      </c>
      <c r="L352" s="25">
        <f t="shared" si="85"/>
        <v>-3.9387050372770016E-3</v>
      </c>
      <c r="M352">
        <f t="shared" si="86"/>
        <v>5</v>
      </c>
    </row>
    <row r="353" spans="1:14">
      <c r="A353" s="1">
        <v>42905</v>
      </c>
      <c r="B353">
        <v>12.56</v>
      </c>
      <c r="C353" s="71">
        <f t="shared" si="83"/>
        <v>1.2903225806451646E-2</v>
      </c>
      <c r="D353" s="26">
        <f t="shared" si="80"/>
        <v>12.566024907862547</v>
      </c>
      <c r="E353" s="26">
        <f>D353*(1-VLOOKUP(A353,USD!A:K,9,0))</f>
        <v>12.593103324165034</v>
      </c>
      <c r="F353">
        <v>12.566700000000001</v>
      </c>
      <c r="G353" s="25">
        <f t="shared" si="84"/>
        <v>-4.7946012416200112E-4</v>
      </c>
      <c r="H353" s="25">
        <f>(+B353/(D353*(1-VLOOKUP(A353,USD!A:K,9,0)))-1)</f>
        <v>-2.6286867750470178E-3</v>
      </c>
      <c r="I353" s="25">
        <f t="shared" si="87"/>
        <v>-5.3315508446927229E-4</v>
      </c>
      <c r="J353">
        <v>10975.45</v>
      </c>
      <c r="K353">
        <v>11090.65</v>
      </c>
      <c r="L353" s="25">
        <f t="shared" si="85"/>
        <v>1.0496152777334844E-2</v>
      </c>
      <c r="M353">
        <f t="shared" si="86"/>
        <v>1</v>
      </c>
    </row>
    <row r="354" spans="1:14">
      <c r="A354" s="1">
        <v>42906</v>
      </c>
      <c r="B354">
        <v>12.5</v>
      </c>
      <c r="C354" s="71">
        <f t="shared" si="83"/>
        <v>-4.777070063694322E-3</v>
      </c>
      <c r="D354" s="26">
        <f t="shared" si="80"/>
        <v>12.53616323569854</v>
      </c>
      <c r="E354" s="26">
        <f>D354*(1-VLOOKUP(A354,USD!A:K,9,0))</f>
        <v>12.498007550839946</v>
      </c>
      <c r="F354">
        <v>12.510999999999999</v>
      </c>
      <c r="G354" s="25">
        <f t="shared" si="84"/>
        <v>-2.8847132107820972E-3</v>
      </c>
      <c r="H354" s="25">
        <f>(+B354/(D354*(1-VLOOKUP(A354,USD!A:K,9,0)))-1)</f>
        <v>1.5942134391822016E-4</v>
      </c>
      <c r="I354" s="25">
        <f t="shared" si="87"/>
        <v>-8.7922628087278021E-4</v>
      </c>
      <c r="J354">
        <v>11090.65</v>
      </c>
      <c r="K354">
        <v>11063.7</v>
      </c>
      <c r="L354" s="25">
        <f t="shared" si="85"/>
        <v>-2.4299747985915277E-3</v>
      </c>
      <c r="M354">
        <f t="shared" si="86"/>
        <v>2</v>
      </c>
    </row>
    <row r="355" spans="1:14">
      <c r="A355" s="1">
        <v>42907</v>
      </c>
      <c r="B355">
        <v>12.62</v>
      </c>
      <c r="C355" s="71">
        <f t="shared" si="83"/>
        <v>9.5999999999998309E-3</v>
      </c>
      <c r="D355" s="26">
        <f t="shared" si="80"/>
        <v>12.658390451657221</v>
      </c>
      <c r="E355" s="26">
        <f>D355*(1-VLOOKUP(A355,USD!A:K,9,0))</f>
        <v>12.664625968333128</v>
      </c>
      <c r="F355">
        <v>12.66</v>
      </c>
      <c r="G355" s="25">
        <f t="shared" si="84"/>
        <v>-3.0328067224530963E-3</v>
      </c>
      <c r="H355" s="25">
        <f>(+B355/(D355*(1-VLOOKUP(A355,USD!A:K,9,0)))-1)</f>
        <v>-3.5236704538067487E-3</v>
      </c>
      <c r="I355" s="25">
        <f t="shared" si="87"/>
        <v>-3.1595576619274368E-3</v>
      </c>
      <c r="J355">
        <v>11063.7</v>
      </c>
      <c r="K355">
        <v>11194.04</v>
      </c>
      <c r="L355" s="25">
        <f t="shared" si="85"/>
        <v>1.1780868967885993E-2</v>
      </c>
      <c r="M355">
        <f t="shared" si="86"/>
        <v>3</v>
      </c>
    </row>
    <row r="356" spans="1:14">
      <c r="A356" s="1">
        <v>42908</v>
      </c>
      <c r="B356">
        <v>12.72</v>
      </c>
      <c r="C356" s="71">
        <f t="shared" si="83"/>
        <v>7.923930269413848E-3</v>
      </c>
      <c r="D356" s="26">
        <f t="shared" si="80"/>
        <v>12.757635688276975</v>
      </c>
      <c r="E356" s="26">
        <f>D356*(1-VLOOKUP(A356,USD!A:K,9,0))</f>
        <v>12.756122666002685</v>
      </c>
      <c r="F356">
        <v>12.7575</v>
      </c>
      <c r="G356" s="25">
        <f t="shared" si="84"/>
        <v>-2.9500519686072035E-3</v>
      </c>
      <c r="H356" s="25">
        <f>(+B356/(D356*(1-VLOOKUP(A356,USD!A:K,9,0)))-1)</f>
        <v>-2.8317904231948132E-3</v>
      </c>
      <c r="I356" s="25">
        <f t="shared" ref="I356:I525" si="88">+B356/F356-1</f>
        <v>-2.9394473838918467E-3</v>
      </c>
      <c r="J356">
        <v>11194.04</v>
      </c>
      <c r="K356">
        <v>11280.37</v>
      </c>
      <c r="L356" s="25">
        <f t="shared" si="85"/>
        <v>7.7121396743267123E-3</v>
      </c>
      <c r="M356">
        <f t="shared" si="86"/>
        <v>4</v>
      </c>
    </row>
    <row r="357" spans="1:14">
      <c r="A357" s="1">
        <v>42909</v>
      </c>
      <c r="B357">
        <v>12.84</v>
      </c>
      <c r="C357" s="71">
        <f t="shared" si="83"/>
        <v>9.4339622641508303E-3</v>
      </c>
      <c r="D357" s="26">
        <f t="shared" si="80"/>
        <v>12.850622171524513</v>
      </c>
      <c r="E357" s="26">
        <f>D357*(1-VLOOKUP(A357,USD!A:K,9,0))</f>
        <v>12.831389522230296</v>
      </c>
      <c r="F357">
        <v>12.8322</v>
      </c>
      <c r="G357" s="25">
        <f t="shared" si="84"/>
        <v>-8.2658811244573638E-4</v>
      </c>
      <c r="H357" s="25">
        <f>(+B357/(D357*(1-VLOOKUP(A357,USD!A:K,9,0)))-1)</f>
        <v>6.7104796053341076E-4</v>
      </c>
      <c r="I357" s="25">
        <f t="shared" si="88"/>
        <v>6.078458876888071E-4</v>
      </c>
      <c r="J357">
        <v>11280.37</v>
      </c>
      <c r="K357">
        <v>11362.71</v>
      </c>
      <c r="L357" s="25">
        <f t="shared" si="85"/>
        <v>7.2994059592015326E-3</v>
      </c>
      <c r="M357">
        <f t="shared" si="86"/>
        <v>5</v>
      </c>
    </row>
    <row r="358" spans="1:14">
      <c r="A358" s="1">
        <v>42912</v>
      </c>
      <c r="B358">
        <v>12.96</v>
      </c>
      <c r="C358" s="71">
        <f t="shared" si="83"/>
        <v>9.3457943925234765E-3</v>
      </c>
      <c r="D358" s="26">
        <f t="shared" si="80"/>
        <v>12.916063723706758</v>
      </c>
      <c r="E358" s="26">
        <f>D358*(1-VLOOKUP(A358,USD!A:K,9,0))</f>
        <v>12.899778957110669</v>
      </c>
      <c r="F358">
        <v>12.8954</v>
      </c>
      <c r="G358" s="25">
        <f t="shared" si="84"/>
        <v>3.4016769530642588E-3</v>
      </c>
      <c r="H358" s="25">
        <f>(+B358/(D358*(1-VLOOKUP(A358,USD!A:K,9,0)))-1)</f>
        <v>4.6683778915557195E-3</v>
      </c>
      <c r="I358" s="25">
        <f t="shared" si="88"/>
        <v>5.0095382849699721E-3</v>
      </c>
      <c r="J358">
        <v>11362.71</v>
      </c>
      <c r="K358">
        <v>11436.97</v>
      </c>
      <c r="L358" s="25">
        <f t="shared" si="85"/>
        <v>6.5354127668488804E-3</v>
      </c>
      <c r="M358">
        <f t="shared" si="86"/>
        <v>1</v>
      </c>
    </row>
    <row r="359" spans="1:14">
      <c r="A359" s="1">
        <v>42913</v>
      </c>
      <c r="B359">
        <v>12.98</v>
      </c>
      <c r="C359" s="71">
        <f t="shared" si="83"/>
        <v>1.5432098765431057E-3</v>
      </c>
      <c r="D359" s="26">
        <f t="shared" si="80"/>
        <v>12.958191528350605</v>
      </c>
      <c r="E359" s="26">
        <f>D359*(1-VLOOKUP(A359,USD!A:K,9,0))</f>
        <v>12.96135148138387</v>
      </c>
      <c r="F359">
        <v>13.004</v>
      </c>
      <c r="G359" s="25">
        <f t="shared" si="84"/>
        <v>1.6829872904471355E-3</v>
      </c>
      <c r="H359" s="25">
        <f>(+B359/(D359*(1-VLOOKUP(A359,USD!A:K,9,0)))-1)</f>
        <v>1.4387788683081215E-3</v>
      </c>
      <c r="I359" s="25">
        <f t="shared" si="88"/>
        <v>-1.8455859735465596E-3</v>
      </c>
      <c r="J359">
        <v>11436.97</v>
      </c>
      <c r="K359">
        <v>11492.66</v>
      </c>
      <c r="L359" s="25">
        <f t="shared" si="85"/>
        <v>4.8692966756056499E-3</v>
      </c>
      <c r="M359">
        <f t="shared" si="86"/>
        <v>2</v>
      </c>
    </row>
    <row r="360" spans="1:14">
      <c r="A360" s="1">
        <v>42914</v>
      </c>
      <c r="B360">
        <v>12.94</v>
      </c>
      <c r="C360" s="71">
        <f t="shared" si="83"/>
        <v>-3.0816640986133237E-3</v>
      </c>
      <c r="D360" s="26">
        <f t="shared" si="80"/>
        <v>12.910503758050792</v>
      </c>
      <c r="E360" s="26">
        <f>D360*(1-VLOOKUP(A360,USD!A:K,9,0))</f>
        <v>12.998685226076994</v>
      </c>
      <c r="F360">
        <v>12.9499</v>
      </c>
      <c r="G360" s="25">
        <f t="shared" si="84"/>
        <v>2.2846701028853555E-3</v>
      </c>
      <c r="H360" s="25">
        <f>(+B360/(D360*(1-VLOOKUP(A360,USD!A:K,9,0)))-1)</f>
        <v>-4.5147047610064606E-3</v>
      </c>
      <c r="I360" s="25">
        <f t="shared" si="88"/>
        <v>-7.6448466783529678E-4</v>
      </c>
      <c r="J360">
        <v>11492.66</v>
      </c>
      <c r="K360">
        <v>11410.03</v>
      </c>
      <c r="L360" s="25">
        <f t="shared" si="85"/>
        <v>-7.1898063633657472E-3</v>
      </c>
      <c r="M360">
        <f t="shared" si="86"/>
        <v>3</v>
      </c>
    </row>
    <row r="361" spans="1:14">
      <c r="A361" s="1">
        <v>42915</v>
      </c>
      <c r="B361">
        <v>13.08</v>
      </c>
      <c r="C361" s="71">
        <f t="shared" si="83"/>
        <v>1.0819165378670892E-2</v>
      </c>
      <c r="D361" s="26">
        <f t="shared" si="80"/>
        <v>13.036054629654787</v>
      </c>
      <c r="E361" s="26">
        <f>D361*(1-VLOOKUP(A361,USD!A:K,9,0))</f>
        <v>13.061122192891659</v>
      </c>
      <c r="F361">
        <v>13.086499999999999</v>
      </c>
      <c r="G361" s="25">
        <f t="shared" si="84"/>
        <v>3.3710636840416086E-3</v>
      </c>
      <c r="H361" s="25">
        <f>(+B361/(D361*(1-VLOOKUP(A361,USD!A:K,9,0)))-1)</f>
        <v>1.4453434268162368E-3</v>
      </c>
      <c r="I361" s="25">
        <f t="shared" si="88"/>
        <v>-4.9669506743588165E-4</v>
      </c>
      <c r="J361">
        <v>11410.03</v>
      </c>
      <c r="K361">
        <v>11485.94</v>
      </c>
      <c r="L361" s="25">
        <f t="shared" si="85"/>
        <v>6.652918528698093E-3</v>
      </c>
      <c r="M361">
        <f t="shared" si="86"/>
        <v>4</v>
      </c>
    </row>
    <row r="362" spans="1:14">
      <c r="A362" s="1">
        <v>42916</v>
      </c>
      <c r="B362">
        <v>13.06</v>
      </c>
      <c r="C362" s="71">
        <f t="shared" si="83"/>
        <v>-1.5290519877675379E-3</v>
      </c>
      <c r="D362" s="26">
        <f t="shared" ref="D362:D425" si="89">+(F361-O362)*(1+L362)</f>
        <v>13.05723011133612</v>
      </c>
      <c r="E362" s="26">
        <f>D362*(1-VLOOKUP(A362,USD!A:K,9,0))</f>
        <v>13.092933664588234</v>
      </c>
      <c r="F362">
        <v>13.085599999999999</v>
      </c>
      <c r="G362" s="25">
        <f t="shared" si="84"/>
        <v>2.121344757091137E-4</v>
      </c>
      <c r="H362" s="25">
        <f>(+B362/(D362*(1-VLOOKUP(A362,USD!A:K,9,0)))-1)</f>
        <v>-2.5153770294664701E-3</v>
      </c>
      <c r="I362" s="25">
        <f t="shared" si="88"/>
        <v>-1.9563489637463016E-3</v>
      </c>
      <c r="J362">
        <v>11485.94</v>
      </c>
      <c r="K362">
        <v>11460.25</v>
      </c>
      <c r="L362" s="25">
        <f t="shared" si="85"/>
        <v>-2.2366475882688031E-3</v>
      </c>
      <c r="M362">
        <f t="shared" si="86"/>
        <v>5</v>
      </c>
      <c r="N362" s="50" t="s">
        <v>376</v>
      </c>
    </row>
    <row r="363" spans="1:14">
      <c r="A363" s="1">
        <v>42919</v>
      </c>
      <c r="B363">
        <v>12.94</v>
      </c>
      <c r="C363" s="71">
        <f t="shared" si="83"/>
        <v>-9.1883614088821286E-3</v>
      </c>
      <c r="D363" s="26">
        <f t="shared" si="89"/>
        <v>12.982264837154512</v>
      </c>
      <c r="E363" s="26">
        <f>D363*(1-VLOOKUP(A363,USD!A:K,9,0))</f>
        <v>12.953031551587983</v>
      </c>
      <c r="F363">
        <v>12.9686</v>
      </c>
      <c r="G363" s="25">
        <f t="shared" si="84"/>
        <v>-3.2555827264864057E-3</v>
      </c>
      <c r="H363" s="25">
        <f>(+B363/(D363*(1-VLOOKUP(A363,USD!A:K,9,0)))-1)</f>
        <v>-1.0060619042023822E-3</v>
      </c>
      <c r="I363" s="25">
        <f t="shared" si="88"/>
        <v>-2.2053267122126297E-3</v>
      </c>
      <c r="J363">
        <v>11460.25</v>
      </c>
      <c r="K363">
        <v>11369.75</v>
      </c>
      <c r="L363" s="25">
        <f t="shared" si="85"/>
        <v>-7.8968608887240999E-3</v>
      </c>
      <c r="M363">
        <f t="shared" si="86"/>
        <v>1</v>
      </c>
    </row>
    <row r="364" spans="1:14">
      <c r="A364" s="1">
        <v>42920</v>
      </c>
      <c r="B364">
        <v>12.78</v>
      </c>
      <c r="C364" s="71">
        <f t="shared" si="83"/>
        <v>-1.2364760432766575E-2</v>
      </c>
      <c r="D364" s="26">
        <f t="shared" si="89"/>
        <v>12.83894536713648</v>
      </c>
      <c r="E364" s="26">
        <f>D364*(1-VLOOKUP(A364,USD!A:K,9,0))</f>
        <v>12.808910278769726</v>
      </c>
      <c r="F364">
        <v>12.813599999999999</v>
      </c>
      <c r="G364" s="25">
        <f t="shared" si="84"/>
        <v>-4.5911377804723763E-3</v>
      </c>
      <c r="H364" s="25">
        <f>(+B364/(D364*(1-VLOOKUP(A364,USD!A:K,9,0)))-1)</f>
        <v>-2.2570443652528693E-3</v>
      </c>
      <c r="I364" s="25">
        <f t="shared" si="88"/>
        <v>-2.6222138977336495E-3</v>
      </c>
      <c r="J364">
        <v>11369.75</v>
      </c>
      <c r="K364">
        <v>11256.08</v>
      </c>
      <c r="L364" s="25">
        <f t="shared" si="85"/>
        <v>-9.997581301259939E-3</v>
      </c>
      <c r="M364">
        <f t="shared" si="86"/>
        <v>2</v>
      </c>
    </row>
    <row r="365" spans="1:14">
      <c r="A365" s="1">
        <v>42921</v>
      </c>
      <c r="B365">
        <v>13.02</v>
      </c>
      <c r="C365" s="71">
        <f t="shared" si="83"/>
        <v>1.8779342723004744E-2</v>
      </c>
      <c r="D365" s="26">
        <f t="shared" si="89"/>
        <v>13.005062692518178</v>
      </c>
      <c r="E365" s="26">
        <f>D365*(1-VLOOKUP(A365,USD!A:K,9,0))</f>
        <v>13.015355511892153</v>
      </c>
      <c r="F365">
        <v>13.0046</v>
      </c>
      <c r="G365" s="25">
        <f t="shared" si="84"/>
        <v>1.1485763533007898E-3</v>
      </c>
      <c r="H365" s="25">
        <f>(+B365/(D365*(1-VLOOKUP(A365,USD!A:K,9,0)))-1)</f>
        <v>3.5684681095360382E-4</v>
      </c>
      <c r="I365" s="25">
        <f t="shared" si="88"/>
        <v>1.1841963612875261E-3</v>
      </c>
      <c r="J365">
        <v>11256.08</v>
      </c>
      <c r="K365">
        <v>11424.27</v>
      </c>
      <c r="L365" s="25">
        <f t="shared" si="85"/>
        <v>1.4942146821984359E-2</v>
      </c>
      <c r="M365">
        <f t="shared" si="86"/>
        <v>3</v>
      </c>
    </row>
    <row r="366" spans="1:14">
      <c r="A366" s="1">
        <v>42922</v>
      </c>
      <c r="B366">
        <v>13.02</v>
      </c>
      <c r="C366" s="71">
        <f t="shared" si="83"/>
        <v>0</v>
      </c>
      <c r="D366" s="26">
        <f t="shared" si="89"/>
        <v>13.021470064520534</v>
      </c>
      <c r="E366" s="26">
        <f>D366*(1-VLOOKUP(A366,USD!A:K,9,0))</f>
        <v>13.002531286968436</v>
      </c>
      <c r="F366">
        <v>13.024900000000001</v>
      </c>
      <c r="G366" s="25">
        <f t="shared" si="84"/>
        <v>-1.1289543448245176E-4</v>
      </c>
      <c r="H366" s="25">
        <f>(+B366/(D366*(1-VLOOKUP(A366,USD!A:K,9,0)))-1)</f>
        <v>1.3434855603131624E-3</v>
      </c>
      <c r="I366" s="25">
        <f t="shared" si="88"/>
        <v>-3.7620250443393122E-4</v>
      </c>
      <c r="J366">
        <v>11424.27</v>
      </c>
      <c r="K366">
        <v>11439.09</v>
      </c>
      <c r="L366" s="25">
        <f t="shared" si="85"/>
        <v>1.2972382480456179E-3</v>
      </c>
      <c r="M366">
        <f t="shared" si="86"/>
        <v>4</v>
      </c>
    </row>
    <row r="367" spans="1:14">
      <c r="A367" s="1">
        <v>42923</v>
      </c>
      <c r="B367">
        <v>12.94</v>
      </c>
      <c r="C367" s="71">
        <f t="shared" si="83"/>
        <v>-6.1443932411674451E-3</v>
      </c>
      <c r="D367" s="26">
        <f t="shared" si="89"/>
        <v>12.940481913771114</v>
      </c>
      <c r="E367" s="26">
        <f>D367*(1-VLOOKUP(A367,USD!A:K,9,0))</f>
        <v>12.945988358236884</v>
      </c>
      <c r="F367">
        <v>12.9711</v>
      </c>
      <c r="G367" s="25">
        <f t="shared" si="84"/>
        <v>-3.7240790128678647E-5</v>
      </c>
      <c r="H367" s="25">
        <f>(+B367/(D367*(1-VLOOKUP(A367,USD!A:K,9,0)))-1)</f>
        <v>-4.6256477846084998E-4</v>
      </c>
      <c r="I367" s="25">
        <f t="shared" si="88"/>
        <v>-2.3976378256277409E-3</v>
      </c>
      <c r="J367">
        <v>11439.09</v>
      </c>
      <c r="K367">
        <v>11364.95</v>
      </c>
      <c r="L367" s="25">
        <f t="shared" si="85"/>
        <v>-6.4812847875136415E-3</v>
      </c>
      <c r="M367">
        <f t="shared" si="86"/>
        <v>5</v>
      </c>
      <c r="N367" s="50" t="s">
        <v>375</v>
      </c>
    </row>
    <row r="368" spans="1:14">
      <c r="A368" s="1">
        <v>42926</v>
      </c>
      <c r="B368">
        <v>13</v>
      </c>
      <c r="C368" s="71">
        <f t="shared" si="83"/>
        <v>4.6367851622874934E-3</v>
      </c>
      <c r="D368" s="26">
        <f t="shared" si="89"/>
        <v>13.007576742616553</v>
      </c>
      <c r="E368" s="26">
        <f>D368*(1-VLOOKUP(A368,USD!A:K,9,0))</f>
        <v>13.010015181850486</v>
      </c>
      <c r="F368">
        <v>13.0076</v>
      </c>
      <c r="G368" s="25">
        <f t="shared" si="84"/>
        <v>-5.8248686642226044E-4</v>
      </c>
      <c r="H368" s="25">
        <f>(+B368/(D368*(1-VLOOKUP(A368,USD!A:K,9,0)))-1)</f>
        <v>-7.6980554676508994E-4</v>
      </c>
      <c r="I368" s="25">
        <f t="shared" si="88"/>
        <v>-5.8427380915770932E-4</v>
      </c>
      <c r="J368">
        <v>11364.95</v>
      </c>
      <c r="K368">
        <v>11396.91</v>
      </c>
      <c r="L368" s="25">
        <f t="shared" si="85"/>
        <v>2.8121549148918401E-3</v>
      </c>
      <c r="M368">
        <f t="shared" si="86"/>
        <v>1</v>
      </c>
    </row>
    <row r="369" spans="1:14">
      <c r="A369" s="1">
        <v>42927</v>
      </c>
      <c r="B369">
        <v>13.16</v>
      </c>
      <c r="C369" s="71">
        <f t="shared" si="83"/>
        <v>1.2307692307692353E-2</v>
      </c>
      <c r="D369" s="26">
        <f t="shared" si="89"/>
        <v>13.163676454056407</v>
      </c>
      <c r="E369" s="26">
        <f>D369*(1-VLOOKUP(A369,USD!A:K,9,0))</f>
        <v>13.15134256672148</v>
      </c>
      <c r="F369">
        <v>13.1761</v>
      </c>
      <c r="G369" s="25">
        <f t="shared" si="84"/>
        <v>-2.7928778629882078E-4</v>
      </c>
      <c r="H369" s="25">
        <f>(+B369/(D369*(1-VLOOKUP(A369,USD!A:K,9,0)))-1)</f>
        <v>6.5829273586315296E-4</v>
      </c>
      <c r="I369" s="25">
        <f t="shared" si="88"/>
        <v>-1.2219093662009239E-3</v>
      </c>
      <c r="J369">
        <v>11396.91</v>
      </c>
      <c r="K369">
        <v>11533.66</v>
      </c>
      <c r="L369" s="25">
        <f t="shared" si="85"/>
        <v>1.1998866359390403E-2</v>
      </c>
      <c r="M369">
        <f t="shared" si="86"/>
        <v>2</v>
      </c>
    </row>
    <row r="370" spans="1:14">
      <c r="A370" s="1">
        <v>42928</v>
      </c>
      <c r="B370">
        <v>13.14</v>
      </c>
      <c r="C370" s="71">
        <f t="shared" si="83"/>
        <v>-1.5197568389057059E-3</v>
      </c>
      <c r="D370" s="26">
        <f t="shared" si="89"/>
        <v>13.13465358073673</v>
      </c>
      <c r="E370" s="26">
        <f>D370*(1-VLOOKUP(A370,USD!A:K,9,0))</f>
        <v>13.16805807497953</v>
      </c>
      <c r="F370">
        <v>13.175700000000001</v>
      </c>
      <c r="G370" s="25">
        <f t="shared" si="84"/>
        <v>4.0704684218795251E-4</v>
      </c>
      <c r="H370" s="25">
        <f>(+B370/(D370*(1-VLOOKUP(A370,USD!A:K,9,0)))-1)</f>
        <v>-2.1307678641577787E-3</v>
      </c>
      <c r="I370" s="25">
        <f t="shared" si="88"/>
        <v>-2.7095334593228992E-3</v>
      </c>
      <c r="J370">
        <v>11533.66</v>
      </c>
      <c r="K370">
        <v>11497.38</v>
      </c>
      <c r="L370" s="25">
        <f t="shared" si="85"/>
        <v>-3.1455756455454065E-3</v>
      </c>
      <c r="M370">
        <f t="shared" si="86"/>
        <v>3</v>
      </c>
    </row>
    <row r="371" spans="1:14">
      <c r="A371" s="1">
        <v>42929</v>
      </c>
      <c r="B371">
        <v>13.4</v>
      </c>
      <c r="C371" s="71">
        <f t="shared" si="83"/>
        <v>1.9786910197869156E-2</v>
      </c>
      <c r="D371" s="26">
        <f t="shared" si="89"/>
        <v>13.34606051361267</v>
      </c>
      <c r="E371" s="26">
        <f>D371*(1-VLOOKUP(A371,USD!A:K,9,0))</f>
        <v>13.372967297840022</v>
      </c>
      <c r="F371">
        <v>13.3889</v>
      </c>
      <c r="G371" s="25">
        <f t="shared" si="84"/>
        <v>4.0416036127151056E-3</v>
      </c>
      <c r="H371" s="25">
        <f>(+B371/(D371*(1-VLOOKUP(A371,USD!A:K,9,0)))-1)</f>
        <v>2.0214438245387267E-3</v>
      </c>
      <c r="I371" s="25">
        <f t="shared" si="88"/>
        <v>8.2904495514957155E-4</v>
      </c>
      <c r="J371">
        <v>11497.38</v>
      </c>
      <c r="K371">
        <v>11646.04</v>
      </c>
      <c r="L371" s="25">
        <f t="shared" si="85"/>
        <v>1.2929902290782946E-2</v>
      </c>
      <c r="M371">
        <f t="shared" si="86"/>
        <v>4</v>
      </c>
    </row>
    <row r="372" spans="1:14">
      <c r="A372" s="1">
        <v>42930</v>
      </c>
      <c r="B372">
        <v>13.44</v>
      </c>
      <c r="C372" s="71">
        <f t="shared" si="83"/>
        <v>2.9850746268655914E-3</v>
      </c>
      <c r="D372" s="26">
        <f t="shared" si="89"/>
        <v>13.494668037890991</v>
      </c>
      <c r="E372" s="26">
        <f>D372*(1-VLOOKUP(A372,USD!A:K,9,0))</f>
        <v>13.485022643227749</v>
      </c>
      <c r="F372">
        <v>13.5075</v>
      </c>
      <c r="G372" s="25">
        <f t="shared" si="84"/>
        <v>-4.0510843051115852E-3</v>
      </c>
      <c r="H372" s="25">
        <f>(+B372/(D372*(1-VLOOKUP(A372,USD!A:K,9,0)))-1)</f>
        <v>-3.3387146925081268E-3</v>
      </c>
      <c r="I372" s="25">
        <f t="shared" si="88"/>
        <v>-4.9972237645753426E-3</v>
      </c>
      <c r="J372">
        <v>11646.04</v>
      </c>
      <c r="K372">
        <v>11738.04</v>
      </c>
      <c r="L372" s="25">
        <f t="shared" si="85"/>
        <v>7.8996809215836628E-3</v>
      </c>
      <c r="M372">
        <f t="shared" si="86"/>
        <v>5</v>
      </c>
      <c r="N372" s="50" t="s">
        <v>374</v>
      </c>
    </row>
    <row r="373" spans="1:14">
      <c r="A373" s="1">
        <v>42933</v>
      </c>
      <c r="B373">
        <v>13.5</v>
      </c>
      <c r="C373" s="71">
        <f t="shared" si="83"/>
        <v>4.4642857142858094E-3</v>
      </c>
      <c r="D373" s="26">
        <f t="shared" si="89"/>
        <v>13.546107520931946</v>
      </c>
      <c r="E373" s="26">
        <f>D373*(1-VLOOKUP(A373,USD!A:K,9,0))</f>
        <v>13.575314928745172</v>
      </c>
      <c r="F373">
        <v>13.556900000000001</v>
      </c>
      <c r="G373" s="25">
        <f t="shared" si="84"/>
        <v>-3.4037468594353415E-3</v>
      </c>
      <c r="H373" s="25">
        <f>(+B373/(D373*(1-VLOOKUP(A373,USD!A:K,9,0)))-1)</f>
        <v>-5.5479323419375115E-3</v>
      </c>
      <c r="I373" s="25">
        <f t="shared" si="88"/>
        <v>-4.1971247114016563E-3</v>
      </c>
      <c r="J373">
        <v>11738.04</v>
      </c>
      <c r="K373">
        <v>11771.59</v>
      </c>
      <c r="L373" s="25">
        <f t="shared" si="85"/>
        <v>2.8582284606288866E-3</v>
      </c>
      <c r="M373">
        <f t="shared" si="86"/>
        <v>1</v>
      </c>
    </row>
    <row r="374" spans="1:14">
      <c r="A374" s="1">
        <v>42934</v>
      </c>
      <c r="B374">
        <v>13.5</v>
      </c>
      <c r="C374" s="71">
        <f t="shared" si="83"/>
        <v>0</v>
      </c>
      <c r="D374" s="26">
        <f t="shared" si="89"/>
        <v>13.517213706644556</v>
      </c>
      <c r="E374" s="26">
        <f>D374*(1-VLOOKUP(A374,USD!A:K,9,0))</f>
        <v>13.542588446076918</v>
      </c>
      <c r="F374">
        <v>13.5572</v>
      </c>
      <c r="G374" s="25">
        <f t="shared" si="84"/>
        <v>-1.2734655986162968E-3</v>
      </c>
      <c r="H374" s="25">
        <f>(+B374/(D374*(1-VLOOKUP(A374,USD!A:K,9,0)))-1)</f>
        <v>-3.1447788763938611E-3</v>
      </c>
      <c r="I374" s="25">
        <f t="shared" si="88"/>
        <v>-4.2191602985867105E-3</v>
      </c>
      <c r="J374">
        <v>11771.59</v>
      </c>
      <c r="K374">
        <v>11737.13</v>
      </c>
      <c r="L374" s="25">
        <f t="shared" si="85"/>
        <v>-2.9273870394739276E-3</v>
      </c>
      <c r="M374">
        <f t="shared" si="86"/>
        <v>2</v>
      </c>
    </row>
    <row r="375" spans="1:14" ht="28">
      <c r="A375" s="1">
        <v>42935</v>
      </c>
      <c r="B375">
        <v>13.7</v>
      </c>
      <c r="C375" s="71">
        <f t="shared" si="83"/>
        <v>1.4814814814814836E-2</v>
      </c>
      <c r="D375" s="26">
        <f t="shared" si="89"/>
        <v>13.723599301362428</v>
      </c>
      <c r="E375" s="26">
        <f>D375*(1-VLOOKUP(A375,USD!A:K,9,0))</f>
        <v>13.721618222412545</v>
      </c>
      <c r="F375">
        <v>13.7225</v>
      </c>
      <c r="G375" s="25">
        <f t="shared" si="84"/>
        <v>-1.7196145737136126E-3</v>
      </c>
      <c r="H375" s="25">
        <f>(+B375/(D375*(1-VLOOKUP(A375,USD!A:K,9,0)))-1)</f>
        <v>-1.5754863648104189E-3</v>
      </c>
      <c r="I375" s="25">
        <f t="shared" si="88"/>
        <v>-1.6396429222080844E-3</v>
      </c>
      <c r="J375">
        <v>11737.13</v>
      </c>
      <c r="K375">
        <v>11881.19</v>
      </c>
      <c r="L375" s="25">
        <f t="shared" si="85"/>
        <v>1.2273869336030252E-2</v>
      </c>
      <c r="M375">
        <f t="shared" si="86"/>
        <v>3</v>
      </c>
      <c r="N375" s="50" t="s">
        <v>384</v>
      </c>
    </row>
    <row r="376" spans="1:14">
      <c r="A376" s="1">
        <v>42936</v>
      </c>
      <c r="B376">
        <v>13.74</v>
      </c>
      <c r="C376" s="71">
        <f t="shared" si="83"/>
        <v>2.9197080291971655E-3</v>
      </c>
      <c r="D376" s="26">
        <f t="shared" si="89"/>
        <v>13.762127257454852</v>
      </c>
      <c r="E376" s="26">
        <f>D376*(1-VLOOKUP(A376,USD!A:K,9,0))</f>
        <v>13.733581882787041</v>
      </c>
      <c r="F376">
        <v>13.748200000000001</v>
      </c>
      <c r="G376" s="25">
        <f t="shared" si="84"/>
        <v>-1.6078370037498901E-3</v>
      </c>
      <c r="H376" s="25">
        <f>(+B376/(D376*(1-VLOOKUP(A376,USD!A:K,9,0)))-1)</f>
        <v>4.6733017414801736E-4</v>
      </c>
      <c r="I376" s="25">
        <f t="shared" si="88"/>
        <v>-5.9644171600647944E-4</v>
      </c>
      <c r="J376">
        <v>11881.19</v>
      </c>
      <c r="K376">
        <v>11915.5</v>
      </c>
      <c r="L376" s="25">
        <f t="shared" si="85"/>
        <v>2.8877578761050682E-3</v>
      </c>
      <c r="M376">
        <f t="shared" si="86"/>
        <v>4</v>
      </c>
    </row>
    <row r="377" spans="1:14">
      <c r="A377" s="1">
        <v>42937</v>
      </c>
      <c r="B377">
        <v>13.64</v>
      </c>
      <c r="C377" s="71">
        <f t="shared" ref="C377:C440" si="90">B377/(B376-O377)-1</f>
        <v>-7.2780203784570396E-3</v>
      </c>
      <c r="D377" s="26">
        <f t="shared" si="89"/>
        <v>13.624777151273554</v>
      </c>
      <c r="E377" s="26">
        <f>D377*(1-VLOOKUP(A377,USD!A:K,9,0))</f>
        <v>13.64453821424509</v>
      </c>
      <c r="F377">
        <v>13.641999999999999</v>
      </c>
      <c r="G377" s="25">
        <f t="shared" si="84"/>
        <v>1.1172915752992729E-3</v>
      </c>
      <c r="H377" s="25">
        <f>(+B377/(D377*(1-VLOOKUP(A377,USD!A:K,9,0)))-1)</f>
        <v>-3.3260299277493299E-4</v>
      </c>
      <c r="I377" s="25">
        <f t="shared" si="88"/>
        <v>-1.4660606949123967E-4</v>
      </c>
      <c r="J377">
        <v>11915.5</v>
      </c>
      <c r="K377">
        <v>11808.53</v>
      </c>
      <c r="L377" s="25">
        <f t="shared" si="85"/>
        <v>-8.9773824010741521E-3</v>
      </c>
      <c r="M377">
        <f t="shared" si="86"/>
        <v>5</v>
      </c>
    </row>
    <row r="378" spans="1:14">
      <c r="A378" s="1">
        <v>42940</v>
      </c>
      <c r="B378">
        <v>13.72</v>
      </c>
      <c r="C378" s="71">
        <f t="shared" si="90"/>
        <v>5.8651026392961825E-3</v>
      </c>
      <c r="D378" s="26">
        <f t="shared" si="89"/>
        <v>13.738383890289473</v>
      </c>
      <c r="E378" s="26">
        <f>D378*(1-VLOOKUP(A378,USD!A:K,9,0))</f>
        <v>13.747696581076411</v>
      </c>
      <c r="F378">
        <v>13.735200000000001</v>
      </c>
      <c r="G378" s="25">
        <f t="shared" si="84"/>
        <v>-1.3381406747897673E-3</v>
      </c>
      <c r="H378" s="25">
        <f>(+B378/(D378*(1-VLOOKUP(A378,USD!A:K,9,0)))-1)</f>
        <v>-2.0146342998677014E-3</v>
      </c>
      <c r="I378" s="25">
        <f t="shared" si="88"/>
        <v>-1.1066456986429385E-3</v>
      </c>
      <c r="J378">
        <v>11808.53</v>
      </c>
      <c r="K378">
        <v>11891.96</v>
      </c>
      <c r="L378" s="25">
        <f t="shared" si="85"/>
        <v>7.0652316588091235E-3</v>
      </c>
      <c r="M378">
        <f t="shared" si="86"/>
        <v>1</v>
      </c>
    </row>
    <row r="379" spans="1:14">
      <c r="A379" s="1">
        <v>42941</v>
      </c>
      <c r="B379">
        <v>13.72</v>
      </c>
      <c r="C379" s="71">
        <f t="shared" si="90"/>
        <v>0</v>
      </c>
      <c r="D379" s="26">
        <f t="shared" si="89"/>
        <v>13.698205387169148</v>
      </c>
      <c r="E379" s="26">
        <f>D379*(1-VLOOKUP(A379,USD!A:K,9,0))</f>
        <v>13.713779746263935</v>
      </c>
      <c r="F379">
        <v>13.722200000000001</v>
      </c>
      <c r="G379" s="25">
        <f t="shared" si="84"/>
        <v>1.5910560701088983E-3</v>
      </c>
      <c r="H379" s="25">
        <f>(+B379/(D379*(1-VLOOKUP(A379,USD!A:K,9,0)))-1)</f>
        <v>4.5357690229486103E-4</v>
      </c>
      <c r="I379" s="25">
        <f t="shared" si="88"/>
        <v>-1.6032414627398239E-4</v>
      </c>
      <c r="J379">
        <v>11891.96</v>
      </c>
      <c r="K379">
        <v>11859.93</v>
      </c>
      <c r="L379" s="25">
        <f t="shared" si="85"/>
        <v>-2.6934163922515131E-3</v>
      </c>
      <c r="M379">
        <f t="shared" si="86"/>
        <v>2</v>
      </c>
    </row>
    <row r="380" spans="1:14">
      <c r="A380" s="1">
        <v>42942</v>
      </c>
      <c r="B380">
        <v>13.64</v>
      </c>
      <c r="C380" s="71">
        <f t="shared" si="90"/>
        <v>-5.8309037900874383E-3</v>
      </c>
      <c r="D380" s="26">
        <f t="shared" si="89"/>
        <v>13.66092411456054</v>
      </c>
      <c r="E380" s="26">
        <f>D380*(1-VLOOKUP(A380,USD!A:K,9,0))</f>
        <v>13.643137175015916</v>
      </c>
      <c r="F380">
        <v>13.6449</v>
      </c>
      <c r="G380" s="25">
        <f t="shared" si="84"/>
        <v>-1.5316763628192565E-3</v>
      </c>
      <c r="H380" s="25">
        <f>(+B380/(D380*(1-VLOOKUP(A380,USD!A:K,9,0)))-1)</f>
        <v>-2.2994528132869174E-4</v>
      </c>
      <c r="I380" s="25">
        <f t="shared" si="88"/>
        <v>-3.5910853139264898E-4</v>
      </c>
      <c r="J380">
        <v>11859.93</v>
      </c>
      <c r="K380">
        <v>11806.97</v>
      </c>
      <c r="L380" s="25">
        <f t="shared" si="85"/>
        <v>-4.4654563728454555E-3</v>
      </c>
      <c r="M380">
        <f t="shared" si="86"/>
        <v>3</v>
      </c>
    </row>
    <row r="381" spans="1:14">
      <c r="A381" s="1">
        <v>42943</v>
      </c>
      <c r="B381">
        <v>13.68</v>
      </c>
      <c r="C381" s="71">
        <f t="shared" si="90"/>
        <v>2.9325513196480912E-3</v>
      </c>
      <c r="D381" s="26">
        <f t="shared" si="89"/>
        <v>13.630095933503686</v>
      </c>
      <c r="E381" s="26">
        <f>D381*(1-VLOOKUP(A381,USD!A:K,9,0))</f>
        <v>13.683051335853003</v>
      </c>
      <c r="F381">
        <v>13.680300000000001</v>
      </c>
      <c r="G381" s="25">
        <f t="shared" si="84"/>
        <v>3.6613143986496954E-3</v>
      </c>
      <c r="H381" s="25">
        <f>(+B381/(D381*(1-VLOOKUP(A381,USD!A:K,9,0)))-1)</f>
        <v>-2.230011258532727E-4</v>
      </c>
      <c r="I381" s="25">
        <f t="shared" si="88"/>
        <v>-2.1929343654858435E-5</v>
      </c>
      <c r="J381">
        <v>11806.97</v>
      </c>
      <c r="K381">
        <v>11794.16</v>
      </c>
      <c r="L381" s="25">
        <f t="shared" si="85"/>
        <v>-1.084952362883862E-3</v>
      </c>
      <c r="M381">
        <f t="shared" si="86"/>
        <v>4</v>
      </c>
    </row>
    <row r="382" spans="1:14">
      <c r="A382" s="1">
        <v>42944</v>
      </c>
      <c r="B382">
        <v>13.68</v>
      </c>
      <c r="C382" s="71">
        <f t="shared" si="90"/>
        <v>0</v>
      </c>
      <c r="D382" s="26">
        <f t="shared" si="89"/>
        <v>13.711710674774636</v>
      </c>
      <c r="E382" s="26">
        <f>D382*(1-VLOOKUP(A382,USD!A:K,9,0))</f>
        <v>13.676667246485986</v>
      </c>
      <c r="F382">
        <v>13.687099999999999</v>
      </c>
      <c r="G382" s="25">
        <f t="shared" ref="G382:G445" si="91">+B382/D382-1</f>
        <v>-2.3126709370387966E-3</v>
      </c>
      <c r="H382" s="25">
        <f>(+B382/(D382*(1-VLOOKUP(A382,USD!A:K,9,0)))-1)</f>
        <v>2.4368169919974925E-4</v>
      </c>
      <c r="I382" s="25">
        <f t="shared" si="88"/>
        <v>-5.1873662061352466E-4</v>
      </c>
      <c r="J382">
        <v>11794.16</v>
      </c>
      <c r="K382">
        <v>11821.24</v>
      </c>
      <c r="L382" s="25">
        <f t="shared" ref="L382:L445" si="92">+K382/J382-1</f>
        <v>2.2960516052012991E-3</v>
      </c>
      <c r="M382">
        <f t="shared" ref="M382:M445" si="93">WEEKDAY(A382,2)</f>
        <v>5</v>
      </c>
    </row>
    <row r="383" spans="1:14" ht="28">
      <c r="A383" s="1">
        <v>42947</v>
      </c>
      <c r="B383">
        <v>13.72</v>
      </c>
      <c r="C383" s="71">
        <f t="shared" si="90"/>
        <v>2.9239766081872176E-3</v>
      </c>
      <c r="D383" s="26">
        <f t="shared" si="89"/>
        <v>13.670045022434195</v>
      </c>
      <c r="E383" s="26">
        <f>D383*(1-VLOOKUP(A383,USD!A:K,9,0))</f>
        <v>13.709888804705011</v>
      </c>
      <c r="F383">
        <v>13.7043</v>
      </c>
      <c r="G383" s="25">
        <f t="shared" si="91"/>
        <v>3.6543389201588727E-3</v>
      </c>
      <c r="H383" s="25">
        <f>(+B383/(D383*(1-VLOOKUP(A383,USD!A:K,9,0)))-1)</f>
        <v>7.3751110888076177E-4</v>
      </c>
      <c r="I383" s="25">
        <f t="shared" si="88"/>
        <v>1.1456258254709528E-3</v>
      </c>
      <c r="J383">
        <v>11821.24</v>
      </c>
      <c r="K383">
        <v>11806.51</v>
      </c>
      <c r="L383" s="25">
        <f t="shared" si="92"/>
        <v>-1.2460621728346277E-3</v>
      </c>
      <c r="M383">
        <f t="shared" si="93"/>
        <v>1</v>
      </c>
      <c r="N383" s="50" t="s">
        <v>392</v>
      </c>
    </row>
    <row r="384" spans="1:14">
      <c r="A384" s="1">
        <v>42948</v>
      </c>
      <c r="B384">
        <v>13.9</v>
      </c>
      <c r="C384" s="71">
        <f t="shared" si="90"/>
        <v>1.3119533527696792E-2</v>
      </c>
      <c r="D384" s="26">
        <f t="shared" si="89"/>
        <v>13.908485945973874</v>
      </c>
      <c r="E384" s="26">
        <f>D384*(1-VLOOKUP(A384,USD!A:K,9,0))</f>
        <v>13.913862820770902</v>
      </c>
      <c r="F384">
        <v>13.9863</v>
      </c>
      <c r="G384" s="25">
        <f t="shared" si="91"/>
        <v>-6.1012722785469542E-4</v>
      </c>
      <c r="H384" s="25">
        <f>(+B384/(D384*(1-VLOOKUP(A384,USD!A:K,9,0)))-1)</f>
        <v>-9.9633156870049255E-4</v>
      </c>
      <c r="I384" s="25">
        <f t="shared" si="88"/>
        <v>-6.1703238168778762E-3</v>
      </c>
      <c r="J384">
        <v>11806.51</v>
      </c>
      <c r="K384">
        <v>11982.42</v>
      </c>
      <c r="L384" s="25">
        <f t="shared" si="92"/>
        <v>1.4899407191456326E-2</v>
      </c>
      <c r="M384">
        <f t="shared" si="93"/>
        <v>2</v>
      </c>
    </row>
    <row r="385" spans="1:14">
      <c r="A385" s="1">
        <v>42949</v>
      </c>
      <c r="B385">
        <v>13.92</v>
      </c>
      <c r="C385" s="71">
        <f t="shared" si="90"/>
        <v>1.4388489208632116E-3</v>
      </c>
      <c r="D385" s="26">
        <f t="shared" si="89"/>
        <v>13.972526627008568</v>
      </c>
      <c r="E385" s="26">
        <f>D385*(1-VLOOKUP(A385,USD!A:K,9,0))</f>
        <v>13.956909155512948</v>
      </c>
      <c r="F385">
        <v>13.903</v>
      </c>
      <c r="G385" s="25">
        <f t="shared" si="91"/>
        <v>-3.7592790774887419E-3</v>
      </c>
      <c r="H385" s="25">
        <f>(+B385/(D385*(1-VLOOKUP(A385,USD!A:K,9,0)))-1)</f>
        <v>-2.6445078277498313E-3</v>
      </c>
      <c r="I385" s="25">
        <f t="shared" si="88"/>
        <v>1.2227576781989047E-3</v>
      </c>
      <c r="J385">
        <v>11982.42</v>
      </c>
      <c r="K385">
        <v>11970.62</v>
      </c>
      <c r="L385" s="25">
        <f t="shared" si="92"/>
        <v>-9.847760302175157E-4</v>
      </c>
      <c r="M385">
        <f t="shared" si="93"/>
        <v>3</v>
      </c>
    </row>
    <row r="386" spans="1:14">
      <c r="A386" s="1">
        <v>42950</v>
      </c>
      <c r="B386">
        <v>13.74</v>
      </c>
      <c r="C386" s="71">
        <f t="shared" si="90"/>
        <v>-1.2931034482758563E-2</v>
      </c>
      <c r="D386" s="26">
        <f t="shared" si="89"/>
        <v>13.7092159228177</v>
      </c>
      <c r="E386" s="26">
        <f>D386*(1-VLOOKUP(A386,USD!A:K,9,0))</f>
        <v>13.713982199111323</v>
      </c>
      <c r="F386">
        <v>13.7143</v>
      </c>
      <c r="G386" s="25">
        <f t="shared" si="91"/>
        <v>2.2455023945653352E-3</v>
      </c>
      <c r="H386" s="25">
        <f>(+B386/(D386*(1-VLOOKUP(A386,USD!A:K,9,0)))-1)</f>
        <v>1.8971733017389969E-3</v>
      </c>
      <c r="I386" s="25">
        <f t="shared" si="88"/>
        <v>1.8739563812955051E-3</v>
      </c>
      <c r="J386">
        <v>11970.62</v>
      </c>
      <c r="K386">
        <v>11803.77</v>
      </c>
      <c r="L386" s="25">
        <f t="shared" si="92"/>
        <v>-1.3938292252197448E-2</v>
      </c>
      <c r="M386">
        <f t="shared" si="93"/>
        <v>4</v>
      </c>
    </row>
    <row r="387" spans="1:14" ht="42">
      <c r="A387" s="1">
        <v>42951</v>
      </c>
      <c r="B387">
        <v>13.7</v>
      </c>
      <c r="C387" s="71">
        <f t="shared" si="90"/>
        <v>-2.9112081513829047E-3</v>
      </c>
      <c r="D387" s="26">
        <f t="shared" si="89"/>
        <v>13.626684317637501</v>
      </c>
      <c r="E387" s="26">
        <f>D387*(1-VLOOKUP(A387,USD!A:K,9,0))</f>
        <v>13.639133381248877</v>
      </c>
      <c r="F387">
        <v>13.6348</v>
      </c>
      <c r="G387" s="25">
        <f t="shared" si="91"/>
        <v>5.3803024017811119E-3</v>
      </c>
      <c r="H387" s="25">
        <f>(+B387/(D387*(1-VLOOKUP(A387,USD!A:K,9,0)))-1)</f>
        <v>4.4626456131591219E-3</v>
      </c>
      <c r="I387" s="25">
        <f t="shared" si="88"/>
        <v>4.7818816557632093E-3</v>
      </c>
      <c r="J387">
        <v>11803.77</v>
      </c>
      <c r="K387">
        <v>11728.36</v>
      </c>
      <c r="L387" s="25">
        <f t="shared" si="92"/>
        <v>-6.3886368507688474E-3</v>
      </c>
      <c r="M387">
        <f t="shared" si="93"/>
        <v>5</v>
      </c>
      <c r="N387" s="50" t="s">
        <v>398</v>
      </c>
    </row>
    <row r="388" spans="1:14">
      <c r="A388" s="1">
        <v>42954</v>
      </c>
      <c r="B388">
        <v>13.72</v>
      </c>
      <c r="C388" s="71">
        <f t="shared" si="90"/>
        <v>1.4598540145986938E-3</v>
      </c>
      <c r="D388" s="26">
        <f t="shared" si="89"/>
        <v>13.687405368525523</v>
      </c>
      <c r="E388" s="26">
        <f>D388*(1-VLOOKUP(A388,USD!A:K,9,0))</f>
        <v>13.67261279150736</v>
      </c>
      <c r="F388">
        <v>13.6829</v>
      </c>
      <c r="G388" s="25">
        <f t="shared" si="91"/>
        <v>2.3813594028148088E-3</v>
      </c>
      <c r="H388" s="25">
        <f>(+B388/(D388*(1-VLOOKUP(A388,USD!A:K,9,0)))-1)</f>
        <v>3.4658487894920764E-3</v>
      </c>
      <c r="I388" s="25">
        <f t="shared" si="88"/>
        <v>2.7114135161405706E-3</v>
      </c>
      <c r="J388">
        <v>11728.36</v>
      </c>
      <c r="K388">
        <v>11773.61</v>
      </c>
      <c r="L388" s="25">
        <f t="shared" si="92"/>
        <v>3.8581694286328183E-3</v>
      </c>
      <c r="M388">
        <f t="shared" si="93"/>
        <v>1</v>
      </c>
    </row>
    <row r="389" spans="1:14">
      <c r="A389" s="1">
        <v>42955</v>
      </c>
      <c r="B389">
        <v>13.72</v>
      </c>
      <c r="C389" s="71">
        <f t="shared" si="90"/>
        <v>0</v>
      </c>
      <c r="D389" s="26">
        <f t="shared" si="89"/>
        <v>13.66550236129785</v>
      </c>
      <c r="E389" s="26">
        <f>D389*(1-VLOOKUP(A389,USD!A:K,9,0))</f>
        <v>13.717283893873288</v>
      </c>
      <c r="F389">
        <v>13.712999999999999</v>
      </c>
      <c r="G389" s="25">
        <f t="shared" si="91"/>
        <v>3.9879718477451309E-3</v>
      </c>
      <c r="H389" s="25">
        <f>(+B389/(D389*(1-VLOOKUP(A389,USD!A:K,9,0)))-1)</f>
        <v>1.9800611751752406E-4</v>
      </c>
      <c r="I389" s="25">
        <f t="shared" si="88"/>
        <v>5.1046452271585885E-4</v>
      </c>
      <c r="J389">
        <v>11773.61</v>
      </c>
      <c r="K389">
        <v>11758.64</v>
      </c>
      <c r="L389" s="25">
        <f t="shared" si="92"/>
        <v>-1.2714876745536507E-3</v>
      </c>
      <c r="M389">
        <f t="shared" si="93"/>
        <v>2</v>
      </c>
    </row>
    <row r="390" spans="1:14">
      <c r="A390" s="1">
        <v>42956</v>
      </c>
      <c r="B390">
        <v>13.64</v>
      </c>
      <c r="C390" s="71">
        <f t="shared" si="90"/>
        <v>-5.8309037900874383E-3</v>
      </c>
      <c r="D390" s="26">
        <f t="shared" si="89"/>
        <v>13.635109081492418</v>
      </c>
      <c r="E390" s="26">
        <f>D390*(1-VLOOKUP(A390,USD!A:K,9,0))</f>
        <v>13.646929211484712</v>
      </c>
      <c r="F390">
        <v>13.654199999999999</v>
      </c>
      <c r="G390" s="25">
        <f t="shared" si="91"/>
        <v>3.5870035790330768E-4</v>
      </c>
      <c r="H390" s="25">
        <f>(+B390/(D390*(1-VLOOKUP(A390,USD!A:K,9,0)))-1)</f>
        <v>-5.0774876731096708E-4</v>
      </c>
      <c r="I390" s="25">
        <f t="shared" si="88"/>
        <v>-1.0399730485857184E-3</v>
      </c>
      <c r="J390">
        <v>11758.64</v>
      </c>
      <c r="K390">
        <v>11691.85</v>
      </c>
      <c r="L390" s="25">
        <f t="shared" si="92"/>
        <v>-5.6800786485511345E-3</v>
      </c>
      <c r="M390">
        <f t="shared" si="93"/>
        <v>3</v>
      </c>
    </row>
    <row r="391" spans="1:14">
      <c r="A391" s="1">
        <v>42957</v>
      </c>
      <c r="B391">
        <v>13.56</v>
      </c>
      <c r="C391" s="71">
        <f t="shared" si="90"/>
        <v>-5.8651026392961825E-3</v>
      </c>
      <c r="D391" s="26">
        <f t="shared" si="89"/>
        <v>13.599661912357751</v>
      </c>
      <c r="E391" s="26">
        <f>D391*(1-VLOOKUP(A391,USD!A:K,9,0))</f>
        <v>13.639508949048071</v>
      </c>
      <c r="F391">
        <v>13.630800000000001</v>
      </c>
      <c r="G391" s="25">
        <f t="shared" si="91"/>
        <v>-2.9163895847815757E-3</v>
      </c>
      <c r="H391" s="25">
        <f>(+B391/(D391*(1-VLOOKUP(A391,USD!A:K,9,0)))-1)</f>
        <v>-5.8293116962704339E-3</v>
      </c>
      <c r="I391" s="25">
        <f t="shared" si="88"/>
        <v>-5.1941192006338399E-3</v>
      </c>
      <c r="J391">
        <v>11691.85</v>
      </c>
      <c r="K391">
        <v>11645.15</v>
      </c>
      <c r="L391" s="25">
        <f t="shared" si="92"/>
        <v>-3.9942353006582332E-3</v>
      </c>
      <c r="M391">
        <f t="shared" si="93"/>
        <v>4</v>
      </c>
    </row>
    <row r="392" spans="1:14">
      <c r="A392" s="1">
        <v>42958</v>
      </c>
      <c r="B392">
        <v>13.28</v>
      </c>
      <c r="C392" s="71">
        <f t="shared" si="90"/>
        <v>-2.0648967551622488E-2</v>
      </c>
      <c r="D392" s="26">
        <f t="shared" si="89"/>
        <v>13.420400279944872</v>
      </c>
      <c r="E392" s="26">
        <f>D392*(1-VLOOKUP(A392,USD!A:K,9,0))</f>
        <v>13.397445221263657</v>
      </c>
      <c r="F392">
        <v>13.411</v>
      </c>
      <c r="G392" s="25">
        <f t="shared" si="91"/>
        <v>-1.0461705837096602E-2</v>
      </c>
      <c r="H392" s="25">
        <f>(+B392/(D392*(1-VLOOKUP(A392,USD!A:K,9,0)))-1)</f>
        <v>-8.766240079657539E-3</v>
      </c>
      <c r="I392" s="25">
        <f t="shared" si="88"/>
        <v>-9.7681008127656899E-3</v>
      </c>
      <c r="J392">
        <v>11645.15</v>
      </c>
      <c r="K392">
        <v>11465.4</v>
      </c>
      <c r="L392" s="25">
        <f t="shared" si="92"/>
        <v>-1.5435610533140354E-2</v>
      </c>
      <c r="M392">
        <f t="shared" si="93"/>
        <v>5</v>
      </c>
    </row>
    <row r="393" spans="1:14">
      <c r="A393" s="1">
        <v>42961</v>
      </c>
      <c r="B393">
        <v>13.46</v>
      </c>
      <c r="C393" s="71">
        <f t="shared" si="90"/>
        <v>1.3554216867470048E-2</v>
      </c>
      <c r="D393" s="26">
        <f t="shared" si="89"/>
        <v>13.519512434803845</v>
      </c>
      <c r="E393" s="26">
        <f>D393*(1-VLOOKUP(A393,USD!A:K,9,0))</f>
        <v>13.5359797191725</v>
      </c>
      <c r="F393">
        <v>13.5411</v>
      </c>
      <c r="G393" s="25">
        <f t="shared" si="91"/>
        <v>-4.4019660539413863E-3</v>
      </c>
      <c r="H393" s="25">
        <f>(+B393/(D393*(1-VLOOKUP(A393,USD!A:K,9,0)))-1)</f>
        <v>-5.6131673324599785E-3</v>
      </c>
      <c r="I393" s="25">
        <f t="shared" si="88"/>
        <v>-5.9891737008070933E-3</v>
      </c>
      <c r="J393">
        <v>11465.4</v>
      </c>
      <c r="K393">
        <v>11558.17</v>
      </c>
      <c r="L393" s="25">
        <f t="shared" si="92"/>
        <v>8.0913007832261741E-3</v>
      </c>
      <c r="M393">
        <f t="shared" si="93"/>
        <v>1</v>
      </c>
    </row>
    <row r="394" spans="1:14">
      <c r="A394" s="1">
        <v>42962</v>
      </c>
      <c r="B394">
        <v>13.56</v>
      </c>
      <c r="C394" s="71">
        <f t="shared" si="90"/>
        <v>7.429420505200568E-3</v>
      </c>
      <c r="D394" s="26">
        <f t="shared" si="89"/>
        <v>13.62549924693961</v>
      </c>
      <c r="E394" s="26">
        <f>D394*(1-VLOOKUP(A394,USD!A:K,9,0))</f>
        <v>13.609819266279915</v>
      </c>
      <c r="F394">
        <v>13.599600000000001</v>
      </c>
      <c r="G394" s="25">
        <f t="shared" si="91"/>
        <v>-4.8071080371107078E-3</v>
      </c>
      <c r="H394" s="25">
        <f>(+B394/(D394*(1-VLOOKUP(A394,USD!A:K,9,0)))-1)</f>
        <v>-3.6605384175342204E-3</v>
      </c>
      <c r="I394" s="25">
        <f t="shared" si="88"/>
        <v>-2.9118503485396907E-3</v>
      </c>
      <c r="J394">
        <v>11558.17</v>
      </c>
      <c r="K394">
        <v>11630.21</v>
      </c>
      <c r="L394" s="25">
        <f t="shared" si="92"/>
        <v>6.232820593571331E-3</v>
      </c>
      <c r="M394">
        <f t="shared" si="93"/>
        <v>2</v>
      </c>
    </row>
    <row r="395" spans="1:14">
      <c r="A395" s="1">
        <v>42963</v>
      </c>
      <c r="B395">
        <v>13.58</v>
      </c>
      <c r="C395" s="71">
        <f t="shared" si="90"/>
        <v>1.4749262536872809E-3</v>
      </c>
      <c r="D395" s="26">
        <f t="shared" si="89"/>
        <v>13.562941379046467</v>
      </c>
      <c r="E395" s="26">
        <f>D395*(1-VLOOKUP(A395,USD!A:K,9,0))</f>
        <v>13.548930791607797</v>
      </c>
      <c r="F395">
        <v>13.536799999999999</v>
      </c>
      <c r="G395" s="25">
        <f t="shared" si="91"/>
        <v>1.2577375715776551E-3</v>
      </c>
      <c r="H395" s="25">
        <f>(+B395/(D395*(1-VLOOKUP(A395,USD!A:K,9,0)))-1)</f>
        <v>2.2931114543331965E-3</v>
      </c>
      <c r="I395" s="25">
        <f t="shared" si="88"/>
        <v>3.1913007505466329E-3</v>
      </c>
      <c r="J395">
        <v>11630.21</v>
      </c>
      <c r="K395">
        <v>11598.86</v>
      </c>
      <c r="L395" s="25">
        <f t="shared" si="92"/>
        <v>-2.6955661161749411E-3</v>
      </c>
      <c r="M395">
        <f t="shared" si="93"/>
        <v>3</v>
      </c>
    </row>
    <row r="396" spans="1:14">
      <c r="A396" s="1">
        <v>42964</v>
      </c>
      <c r="B396">
        <v>13.64</v>
      </c>
      <c r="C396" s="71">
        <f t="shared" si="90"/>
        <v>4.4182621502208974E-3</v>
      </c>
      <c r="D396" s="26">
        <f t="shared" si="89"/>
        <v>13.557620711000908</v>
      </c>
      <c r="E396" s="26">
        <f>D396*(1-VLOOKUP(A396,USD!A:K,9,0))</f>
        <v>13.59271641429871</v>
      </c>
      <c r="F396">
        <v>13.603899999999999</v>
      </c>
      <c r="G396" s="25">
        <f t="shared" si="91"/>
        <v>6.0762349644616354E-3</v>
      </c>
      <c r="H396" s="25">
        <f>(+B396/(D396*(1-VLOOKUP(A396,USD!A:K,9,0)))-1)</f>
        <v>3.4785972325259706E-3</v>
      </c>
      <c r="I396" s="25">
        <f t="shared" si="88"/>
        <v>2.6536507913172969E-3</v>
      </c>
      <c r="J396">
        <v>11598.86</v>
      </c>
      <c r="K396">
        <v>11616.7</v>
      </c>
      <c r="L396" s="25">
        <f t="shared" si="92"/>
        <v>1.5380821908359543E-3</v>
      </c>
      <c r="M396">
        <f t="shared" si="93"/>
        <v>4</v>
      </c>
    </row>
    <row r="397" spans="1:14">
      <c r="A397" s="1">
        <v>42965</v>
      </c>
      <c r="B397">
        <v>13.66</v>
      </c>
      <c r="C397" s="71">
        <f t="shared" si="90"/>
        <v>1.4662756598240456E-3</v>
      </c>
      <c r="D397" s="26">
        <f t="shared" si="89"/>
        <v>13.638329283703632</v>
      </c>
      <c r="E397" s="26">
        <f>D397*(1-VLOOKUP(A397,USD!A:K,9,0))</f>
        <v>13.629461400554934</v>
      </c>
      <c r="F397">
        <v>13.6768</v>
      </c>
      <c r="G397" s="25">
        <f t="shared" si="91"/>
        <v>1.5889568176259417E-3</v>
      </c>
      <c r="H397" s="25">
        <f>(+B397/(D397*(1-VLOOKUP(A397,USD!A:K,9,0)))-1)</f>
        <v>2.2406314195089205E-3</v>
      </c>
      <c r="I397" s="25">
        <f t="shared" si="88"/>
        <v>-1.2283575105287436E-3</v>
      </c>
      <c r="J397">
        <v>11616.7</v>
      </c>
      <c r="K397">
        <v>11646.1</v>
      </c>
      <c r="L397" s="25">
        <f t="shared" si="92"/>
        <v>2.5308392228429177E-3</v>
      </c>
      <c r="M397">
        <f t="shared" si="93"/>
        <v>5</v>
      </c>
    </row>
    <row r="398" spans="1:14">
      <c r="A398" s="1">
        <v>42968</v>
      </c>
      <c r="B398">
        <v>13.7</v>
      </c>
      <c r="C398" s="71">
        <f t="shared" si="90"/>
        <v>2.9282576866762611E-3</v>
      </c>
      <c r="D398" s="26">
        <f t="shared" si="89"/>
        <v>13.707580169155337</v>
      </c>
      <c r="E398" s="26">
        <f>D398*(1-VLOOKUP(A398,USD!A:K,9,0))</f>
        <v>13.711979489676009</v>
      </c>
      <c r="F398">
        <v>13.728899999999999</v>
      </c>
      <c r="G398" s="25">
        <f t="shared" si="91"/>
        <v>-5.5299105033834728E-4</v>
      </c>
      <c r="H398" s="25">
        <f>(+B398/(D398*(1-VLOOKUP(A398,USD!A:K,9,0)))-1)</f>
        <v>-8.7365137068862175E-4</v>
      </c>
      <c r="I398" s="25">
        <f t="shared" si="88"/>
        <v>-2.1050484743861952E-3</v>
      </c>
      <c r="J398">
        <v>11646.1</v>
      </c>
      <c r="K398">
        <v>11672.31</v>
      </c>
      <c r="L398" s="25">
        <f t="shared" si="92"/>
        <v>2.2505388069824495E-3</v>
      </c>
      <c r="M398">
        <f t="shared" si="93"/>
        <v>1</v>
      </c>
    </row>
    <row r="399" spans="1:14">
      <c r="A399" s="1">
        <v>42969</v>
      </c>
      <c r="B399">
        <v>13.86</v>
      </c>
      <c r="C399" s="71">
        <f t="shared" si="90"/>
        <v>1.167883211678844E-2</v>
      </c>
      <c r="D399" s="26">
        <f t="shared" si="89"/>
        <v>13.863785918211562</v>
      </c>
      <c r="E399" s="26">
        <f>D399*(1-VLOOKUP(A399,USD!A:K,9,0))</f>
        <v>13.904530011598684</v>
      </c>
      <c r="F399">
        <v>13.9069</v>
      </c>
      <c r="G399" s="71">
        <f t="shared" si="91"/>
        <v>-2.7307967923750898E-4</v>
      </c>
      <c r="H399" s="71">
        <f>(+B399/(D399*(1-VLOOKUP(A399,USD!A:K,9,0)))-1)</f>
        <v>-3.2025542439434451E-3</v>
      </c>
      <c r="I399" s="71">
        <f t="shared" si="88"/>
        <v>-3.3724266371369938E-3</v>
      </c>
      <c r="J399">
        <v>11672.31</v>
      </c>
      <c r="K399" s="70">
        <v>11786.99</v>
      </c>
      <c r="L399" s="71">
        <f t="shared" si="92"/>
        <v>9.8249618113295245E-3</v>
      </c>
      <c r="M399" s="70">
        <f t="shared" si="93"/>
        <v>2</v>
      </c>
    </row>
    <row r="400" spans="1:14" ht="154">
      <c r="A400" s="1">
        <v>42970</v>
      </c>
      <c r="B400">
        <v>13.86</v>
      </c>
      <c r="C400" s="71">
        <f t="shared" si="90"/>
        <v>0</v>
      </c>
      <c r="D400" s="26">
        <f t="shared" si="89"/>
        <v>14.014290100271573</v>
      </c>
      <c r="E400" s="26">
        <f>D400*(1-VLOOKUP(A400,USD!A:K,9,0))</f>
        <v>14.011040777997593</v>
      </c>
      <c r="F400">
        <v>14.01</v>
      </c>
      <c r="G400" s="71">
        <f t="shared" si="91"/>
        <v>-1.1009483831691425E-2</v>
      </c>
      <c r="H400" s="71">
        <f>(+B400/(D400*(1-VLOOKUP(A400,USD!A:K,9,0)))-1)</f>
        <v>-1.0780125501795856E-2</v>
      </c>
      <c r="I400" s="71">
        <f t="shared" si="88"/>
        <v>-1.0706638115631772E-2</v>
      </c>
      <c r="J400">
        <v>11786.99</v>
      </c>
      <c r="K400" s="70">
        <v>11878.01</v>
      </c>
      <c r="L400" s="71">
        <f t="shared" si="92"/>
        <v>7.7220732349820853E-3</v>
      </c>
      <c r="M400" s="70">
        <f t="shared" si="93"/>
        <v>3</v>
      </c>
      <c r="N400" s="50" t="s">
        <v>418</v>
      </c>
    </row>
    <row r="401" spans="1:13">
      <c r="A401" s="1">
        <v>42971</v>
      </c>
      <c r="B401">
        <v>13.94</v>
      </c>
      <c r="C401" s="71">
        <f t="shared" si="90"/>
        <v>5.7720057720058726E-3</v>
      </c>
      <c r="D401" s="26">
        <f t="shared" si="89"/>
        <v>13.960095756780809</v>
      </c>
      <c r="E401" s="26">
        <f>D401*(1-VLOOKUP(A401,USD!A:K,9,0))</f>
        <v>13.976779896294389</v>
      </c>
      <c r="F401">
        <v>13.9648</v>
      </c>
      <c r="G401" s="71">
        <f t="shared" si="91"/>
        <v>-1.4395142505414515E-3</v>
      </c>
      <c r="H401" s="71">
        <f>(+B401/(D401*(1-VLOOKUP(A401,USD!A:K,9,0)))-1)</f>
        <v>-2.6314999998061639E-3</v>
      </c>
      <c r="I401" s="71">
        <f t="shared" si="88"/>
        <v>-1.7758936755271071E-3</v>
      </c>
      <c r="J401">
        <v>11878.01</v>
      </c>
      <c r="K401">
        <v>11835.7</v>
      </c>
      <c r="L401" s="71">
        <f t="shared" si="92"/>
        <v>-3.5620444838823095E-3</v>
      </c>
      <c r="M401" s="70">
        <f t="shared" si="93"/>
        <v>4</v>
      </c>
    </row>
    <row r="402" spans="1:13">
      <c r="A402" s="1">
        <v>42972</v>
      </c>
      <c r="B402">
        <v>14.28</v>
      </c>
      <c r="C402" s="71">
        <f t="shared" si="90"/>
        <v>2.4390243902439046E-2</v>
      </c>
      <c r="D402" s="26">
        <f t="shared" si="89"/>
        <v>14.262509331598469</v>
      </c>
      <c r="E402" s="26">
        <f>D402*(1-VLOOKUP(A402,USD!A:K,9,0))</f>
        <v>14.255483063796069</v>
      </c>
      <c r="F402">
        <v>14.2624</v>
      </c>
      <c r="G402" s="71">
        <f t="shared" si="91"/>
        <v>1.2263387875779408E-3</v>
      </c>
      <c r="H402" s="71">
        <f>(+B402/(D402*(1-VLOOKUP(A402,USD!A:K,9,0)))-1)</f>
        <v>1.7198250030681095E-3</v>
      </c>
      <c r="I402" s="71">
        <f t="shared" si="88"/>
        <v>1.2340139107023251E-3</v>
      </c>
      <c r="J402">
        <v>11835.7</v>
      </c>
      <c r="K402">
        <v>12088.02</v>
      </c>
      <c r="L402" s="71">
        <f t="shared" si="92"/>
        <v>2.1318553190770251E-2</v>
      </c>
      <c r="M402" s="70">
        <f t="shared" si="93"/>
        <v>5</v>
      </c>
    </row>
    <row r="403" spans="1:13">
      <c r="A403" s="68">
        <v>42975</v>
      </c>
      <c r="B403">
        <v>14.42</v>
      </c>
      <c r="C403" s="71">
        <f t="shared" si="90"/>
        <v>9.8039215686274161E-3</v>
      </c>
      <c r="D403" s="26">
        <f t="shared" si="89"/>
        <v>14.396021287853593</v>
      </c>
      <c r="E403" s="26">
        <f>D403*(1-VLOOKUP(A403,USD!A:K,9,0))</f>
        <v>14.453474212010287</v>
      </c>
      <c r="F403">
        <v>14.446899999999999</v>
      </c>
      <c r="G403" s="71">
        <f t="shared" si="91"/>
        <v>1.6656485612895899E-3</v>
      </c>
      <c r="H403" s="71">
        <f>(+B403/(D403*(1-VLOOKUP(A403,USD!A:K,9,0)))-1)</f>
        <v>-2.3159976293084528E-3</v>
      </c>
      <c r="I403" s="71">
        <f t="shared" si="88"/>
        <v>-1.8619911538114708E-3</v>
      </c>
      <c r="J403">
        <v>12088.02</v>
      </c>
      <c r="K403">
        <v>12201.27</v>
      </c>
      <c r="L403" s="71">
        <f t="shared" si="92"/>
        <v>9.3687799987094422E-3</v>
      </c>
      <c r="M403" s="70">
        <f t="shared" si="93"/>
        <v>1</v>
      </c>
    </row>
    <row r="404" spans="1:13">
      <c r="A404" s="68">
        <v>42976</v>
      </c>
      <c r="B404">
        <v>14.5</v>
      </c>
      <c r="C404" s="71">
        <f t="shared" si="90"/>
        <v>5.5478502080443803E-3</v>
      </c>
      <c r="D404" s="26">
        <f t="shared" si="89"/>
        <v>14.464412082840553</v>
      </c>
      <c r="E404" s="26">
        <f>D404*(1-VLOOKUP(A404,USD!A:K,9,0))</f>
        <v>14.514500550023881</v>
      </c>
      <c r="F404">
        <v>14.5349</v>
      </c>
      <c r="G404" s="71">
        <f t="shared" si="91"/>
        <v>2.4603777157086171E-3</v>
      </c>
      <c r="H404" s="71">
        <f>(+B404/(D404*(1-VLOOKUP(A404,USD!A:K,9,0)))-1)</f>
        <v>-9.9903885592922403E-4</v>
      </c>
      <c r="I404" s="71">
        <f t="shared" si="88"/>
        <v>-2.4011173107486572E-3</v>
      </c>
      <c r="J404">
        <v>12201.27</v>
      </c>
      <c r="K404">
        <v>12216.06</v>
      </c>
      <c r="L404" s="71">
        <f t="shared" si="92"/>
        <v>1.2121688971720168E-3</v>
      </c>
      <c r="M404" s="70">
        <f t="shared" si="93"/>
        <v>2</v>
      </c>
    </row>
    <row r="405" spans="1:13">
      <c r="A405" s="68">
        <v>42977</v>
      </c>
      <c r="B405">
        <v>14.52</v>
      </c>
      <c r="C405" s="71">
        <f t="shared" si="90"/>
        <v>1.3793103448276334E-3</v>
      </c>
      <c r="D405" s="26">
        <f t="shared" si="89"/>
        <v>14.481548517115995</v>
      </c>
      <c r="E405" s="26">
        <f>D405*(1-VLOOKUP(A405,USD!A:K,9,0))</f>
        <v>14.528979960823657</v>
      </c>
      <c r="F405">
        <v>14.505100000000001</v>
      </c>
      <c r="G405" s="71">
        <f t="shared" si="91"/>
        <v>2.6552051970518686E-3</v>
      </c>
      <c r="H405" s="71">
        <f>(+B405/(D405*(1-VLOOKUP(A405,USD!A:K,9,0)))-1)</f>
        <v>-6.1807235248934056E-4</v>
      </c>
      <c r="I405" s="71">
        <f t="shared" si="88"/>
        <v>1.0272249071014983E-3</v>
      </c>
      <c r="J405">
        <v>12216.06</v>
      </c>
      <c r="K405">
        <v>12171.22</v>
      </c>
      <c r="L405" s="71">
        <f t="shared" si="92"/>
        <v>-3.6705779113723747E-3</v>
      </c>
      <c r="M405" s="70">
        <f t="shared" si="93"/>
        <v>3</v>
      </c>
    </row>
    <row r="406" spans="1:13">
      <c r="A406" s="68">
        <v>42978</v>
      </c>
      <c r="B406">
        <v>14.36</v>
      </c>
      <c r="C406" s="71">
        <f t="shared" si="90"/>
        <v>-1.1019283746556474E-2</v>
      </c>
      <c r="D406" s="26">
        <f t="shared" si="89"/>
        <v>14.397961316285468</v>
      </c>
      <c r="E406" s="26">
        <f>D406*(1-VLOOKUP(A406,USD!A:K,9,0))</f>
        <v>14.361066348693486</v>
      </c>
      <c r="F406">
        <v>14.3759</v>
      </c>
      <c r="G406" s="71">
        <f t="shared" si="91"/>
        <v>-2.63657579372234E-3</v>
      </c>
      <c r="H406" s="71">
        <f>(+B406/(D406*(1-VLOOKUP(A406,USD!A:K,9,0)))-1)</f>
        <v>-7.4252751682601925E-5</v>
      </c>
      <c r="I406" s="71">
        <f t="shared" si="88"/>
        <v>-1.1060177101955837E-3</v>
      </c>
      <c r="J406">
        <v>12171.22</v>
      </c>
      <c r="K406">
        <v>12081.32</v>
      </c>
      <c r="L406" s="71">
        <f t="shared" si="92"/>
        <v>-7.386276807090808E-3</v>
      </c>
      <c r="M406" s="70">
        <f t="shared" si="93"/>
        <v>4</v>
      </c>
    </row>
    <row r="407" spans="1:13">
      <c r="A407" s="68">
        <v>42979</v>
      </c>
      <c r="B407">
        <v>14.4</v>
      </c>
      <c r="C407" s="71">
        <f t="shared" si="90"/>
        <v>2.7855153203342198E-3</v>
      </c>
      <c r="D407" s="26">
        <f t="shared" si="89"/>
        <v>14.36408401573669</v>
      </c>
      <c r="E407" s="26">
        <f>D407*(1-VLOOKUP(A407,USD!A:K,9,0))</f>
        <v>14.411404318644689</v>
      </c>
      <c r="F407">
        <v>14.411099999999999</v>
      </c>
      <c r="G407" s="71">
        <f t="shared" si="91"/>
        <v>2.5004019904062424E-3</v>
      </c>
      <c r="H407" s="71">
        <f>(+B407/(D407*(1-VLOOKUP(A407,USD!A:K,9,0)))-1)</f>
        <v>-7.9133985783286231E-4</v>
      </c>
      <c r="I407" s="71">
        <f t="shared" si="88"/>
        <v>-7.7023960696953608E-4</v>
      </c>
      <c r="J407">
        <v>12081.32</v>
      </c>
      <c r="K407">
        <v>12071.39</v>
      </c>
      <c r="L407" s="71">
        <f t="shared" si="92"/>
        <v>-8.2193005400077457E-4</v>
      </c>
      <c r="M407" s="70">
        <f t="shared" si="93"/>
        <v>5</v>
      </c>
    </row>
    <row r="408" spans="1:13">
      <c r="A408" s="68">
        <v>42982</v>
      </c>
      <c r="B408">
        <v>14.52</v>
      </c>
      <c r="C408" s="71">
        <f t="shared" si="90"/>
        <v>8.3333333333333037E-3</v>
      </c>
      <c r="D408" s="26">
        <f t="shared" si="89"/>
        <v>14.455748970831031</v>
      </c>
      <c r="E408" s="26">
        <f>D408*(1-VLOOKUP(A408,USD!A:K,9,0))</f>
        <v>14.531367477750747</v>
      </c>
      <c r="F408">
        <v>14.5467</v>
      </c>
      <c r="G408" s="71">
        <f t="shared" si="91"/>
        <v>4.444669681149982E-3</v>
      </c>
      <c r="H408" s="71">
        <f>(+B408/(D408*(1-VLOOKUP(A408,USD!A:K,9,0)))-1)</f>
        <v>-7.8227171449296584E-4</v>
      </c>
      <c r="I408" s="71">
        <f t="shared" si="88"/>
        <v>-1.8354678380663181E-3</v>
      </c>
      <c r="J408">
        <v>12071.39</v>
      </c>
      <c r="K408">
        <v>12108.79</v>
      </c>
      <c r="L408" s="71">
        <f t="shared" si="92"/>
        <v>3.0982347517560793E-3</v>
      </c>
      <c r="M408" s="70">
        <f t="shared" si="93"/>
        <v>1</v>
      </c>
    </row>
    <row r="409" spans="1:13">
      <c r="A409" s="68">
        <v>42983</v>
      </c>
      <c r="B409">
        <v>14.58</v>
      </c>
      <c r="C409" s="71">
        <f t="shared" si="90"/>
        <v>4.1322314049587749E-3</v>
      </c>
      <c r="D409" s="26">
        <f t="shared" si="89"/>
        <v>14.639767337776934</v>
      </c>
      <c r="E409" s="26">
        <f>D409*(1-VLOOKUP(A409,USD!A:K,9,0))</f>
        <v>14.654684231858088</v>
      </c>
      <c r="F409">
        <v>14.634600000000001</v>
      </c>
      <c r="G409" s="71">
        <f t="shared" si="91"/>
        <v>-4.0825333079378412E-3</v>
      </c>
      <c r="H409" s="71">
        <f>(+B409/(D409*(1-VLOOKUP(A409,USD!A:K,9,0)))-1)</f>
        <v>-5.0962702898592616E-3</v>
      </c>
      <c r="I409" s="71">
        <f t="shared" si="88"/>
        <v>-3.7308843425853944E-3</v>
      </c>
      <c r="J409">
        <v>12108.79</v>
      </c>
      <c r="K409">
        <v>12186.26</v>
      </c>
      <c r="L409" s="71">
        <f t="shared" si="92"/>
        <v>6.3978316578285899E-3</v>
      </c>
      <c r="M409" s="70">
        <f t="shared" si="93"/>
        <v>2</v>
      </c>
    </row>
    <row r="410" spans="1:13">
      <c r="A410" s="68">
        <v>42984</v>
      </c>
      <c r="B410">
        <v>14.54</v>
      </c>
      <c r="C410" s="71">
        <f t="shared" si="90"/>
        <v>-2.743484224965731E-3</v>
      </c>
      <c r="D410" s="26">
        <f t="shared" si="89"/>
        <v>14.560491851478632</v>
      </c>
      <c r="E410" s="26">
        <f>D410*(1-VLOOKUP(A410,USD!A:K,9,0))</f>
        <v>14.563585540502906</v>
      </c>
      <c r="F410">
        <v>14.5503</v>
      </c>
      <c r="G410" s="71">
        <f t="shared" si="91"/>
        <v>-1.4073598397400522E-3</v>
      </c>
      <c r="H410" s="71">
        <f>(+B410/(D410*(1-VLOOKUP(A410,USD!A:K,9,0)))-1)</f>
        <v>-1.6194872091981338E-3</v>
      </c>
      <c r="I410" s="71">
        <f t="shared" si="88"/>
        <v>-7.0788918441555548E-4</v>
      </c>
      <c r="J410">
        <v>12186.26</v>
      </c>
      <c r="K410">
        <v>12124.55</v>
      </c>
      <c r="L410" s="71">
        <f t="shared" si="92"/>
        <v>-5.0638998347319886E-3</v>
      </c>
      <c r="M410" s="70">
        <f t="shared" si="93"/>
        <v>3</v>
      </c>
    </row>
    <row r="411" spans="1:13">
      <c r="A411" s="68">
        <v>42985</v>
      </c>
      <c r="B411">
        <v>14.46</v>
      </c>
      <c r="C411" s="71">
        <f t="shared" si="90"/>
        <v>-5.5020632737274866E-3</v>
      </c>
      <c r="D411" s="26">
        <f t="shared" si="89"/>
        <v>14.43666543978952</v>
      </c>
      <c r="E411" s="26">
        <f>D411*(1-VLOOKUP(A411,USD!A:K,9,0))</f>
        <v>14.452973210964741</v>
      </c>
      <c r="F411">
        <v>14.4815</v>
      </c>
      <c r="G411" s="71">
        <f t="shared" si="91"/>
        <v>1.6163400272590778E-3</v>
      </c>
      <c r="H411" s="71">
        <f>(+B411/(D411*(1-VLOOKUP(A411,USD!A:K,9,0)))-1)</f>
        <v>4.8618294192426248E-4</v>
      </c>
      <c r="I411" s="71">
        <f t="shared" si="88"/>
        <v>-1.4846528329247599E-3</v>
      </c>
      <c r="J411">
        <v>12124.55</v>
      </c>
      <c r="K411">
        <v>12029.86</v>
      </c>
      <c r="L411" s="71">
        <f t="shared" si="92"/>
        <v>-7.8097743833790423E-3</v>
      </c>
      <c r="M411" s="70">
        <f t="shared" si="93"/>
        <v>4</v>
      </c>
    </row>
    <row r="412" spans="1:13">
      <c r="A412" s="68">
        <v>42986</v>
      </c>
      <c r="B412">
        <v>14.54</v>
      </c>
      <c r="C412" s="71">
        <f t="shared" si="90"/>
        <v>5.5325034578146415E-3</v>
      </c>
      <c r="D412" s="26">
        <f t="shared" si="89"/>
        <v>14.454017332288156</v>
      </c>
      <c r="E412" s="26">
        <f>D412*(1-VLOOKUP(A412,USD!A:K,9,0))</f>
        <v>14.635630357703064</v>
      </c>
      <c r="F412">
        <v>14.5738</v>
      </c>
      <c r="G412" s="71">
        <f t="shared" si="91"/>
        <v>5.9487037918357633E-3</v>
      </c>
      <c r="H412" s="71">
        <f>(+B412/(D412*(1-VLOOKUP(A412,USD!A:K,9,0)))-1)</f>
        <v>-6.5340785033377591E-3</v>
      </c>
      <c r="I412" s="71">
        <f t="shared" si="88"/>
        <v>-2.319230399758565E-3</v>
      </c>
      <c r="J412">
        <v>12029.86</v>
      </c>
      <c r="K412">
        <v>12007.03</v>
      </c>
      <c r="L412" s="71">
        <f t="shared" si="92"/>
        <v>-1.8977776964985704E-3</v>
      </c>
      <c r="M412" s="70">
        <f t="shared" si="93"/>
        <v>5</v>
      </c>
    </row>
    <row r="413" spans="1:13">
      <c r="A413" s="68">
        <v>42989</v>
      </c>
      <c r="B413">
        <v>14.42</v>
      </c>
      <c r="C413" s="71">
        <f t="shared" si="90"/>
        <v>-8.2530949105914519E-3</v>
      </c>
      <c r="D413" s="26">
        <f t="shared" si="89"/>
        <v>14.515939476123572</v>
      </c>
      <c r="E413" s="26">
        <f>D413*(1-VLOOKUP(A413,USD!A:K,9,0))</f>
        <v>14.366988790507195</v>
      </c>
      <c r="F413">
        <v>14.3809</v>
      </c>
      <c r="G413" s="71">
        <f t="shared" si="91"/>
        <v>-6.6092502163830336E-3</v>
      </c>
      <c r="H413" s="71">
        <f>(+B413/(D413*(1-VLOOKUP(A413,USD!A:K,9,0)))-1)</f>
        <v>3.6897926396262104E-3</v>
      </c>
      <c r="I413" s="71">
        <f t="shared" si="88"/>
        <v>2.7188840754055477E-3</v>
      </c>
      <c r="J413">
        <v>12007.03</v>
      </c>
      <c r="K413">
        <v>11959.36</v>
      </c>
      <c r="L413" s="71">
        <f t="shared" si="92"/>
        <v>-3.9701741396498402E-3</v>
      </c>
      <c r="M413" s="70">
        <f t="shared" si="93"/>
        <v>1</v>
      </c>
    </row>
    <row r="414" spans="1:13">
      <c r="A414" s="68">
        <v>42990</v>
      </c>
      <c r="B414">
        <v>14.48</v>
      </c>
      <c r="C414" s="71">
        <f t="shared" si="90"/>
        <v>4.1608876560332853E-3</v>
      </c>
      <c r="D414" s="26">
        <f t="shared" si="89"/>
        <v>14.463450302440934</v>
      </c>
      <c r="E414" s="26">
        <f>D414*(1-VLOOKUP(A414,USD!A:K,9,0))</f>
        <v>14.41907824952006</v>
      </c>
      <c r="F414">
        <v>14.4396</v>
      </c>
      <c r="G414" s="71">
        <f t="shared" si="91"/>
        <v>1.1442427092429597E-3</v>
      </c>
      <c r="H414" s="71">
        <f>(+B414/(D414*(1-VLOOKUP(A414,USD!A:K,9,0)))-1)</f>
        <v>4.2250794000626701E-3</v>
      </c>
      <c r="I414" s="71">
        <f t="shared" si="88"/>
        <v>2.797861436604876E-3</v>
      </c>
      <c r="J414">
        <v>11959.36</v>
      </c>
      <c r="K414">
        <v>12028.01</v>
      </c>
      <c r="L414" s="71">
        <f t="shared" si="92"/>
        <v>5.7402737270222381E-3</v>
      </c>
      <c r="M414" s="70">
        <f t="shared" si="93"/>
        <v>2</v>
      </c>
    </row>
    <row r="415" spans="1:13">
      <c r="A415" s="68">
        <v>42991</v>
      </c>
      <c r="B415">
        <v>14.44</v>
      </c>
      <c r="C415" s="71">
        <f t="shared" si="90"/>
        <v>-2.7624309392265678E-3</v>
      </c>
      <c r="D415" s="26">
        <f t="shared" si="89"/>
        <v>14.428915569242127</v>
      </c>
      <c r="E415" s="26">
        <f>D415*(1-VLOOKUP(A415,USD!A:K,9,0))</f>
        <v>14.452976567203832</v>
      </c>
      <c r="F415">
        <v>14.4466</v>
      </c>
      <c r="G415" s="71">
        <f t="shared" si="91"/>
        <v>7.6820955148559911E-4</v>
      </c>
      <c r="H415" s="71">
        <f>(+B415/(D415*(1-VLOOKUP(A415,USD!A:K,9,0)))-1)</f>
        <v>-8.978473841352308E-4</v>
      </c>
      <c r="I415" s="71">
        <f t="shared" si="88"/>
        <v>-4.5685490011493357E-4</v>
      </c>
      <c r="J415">
        <v>12028.01</v>
      </c>
      <c r="K415">
        <v>12019.11</v>
      </c>
      <c r="L415" s="71">
        <f t="shared" si="92"/>
        <v>-7.399395244932494E-4</v>
      </c>
      <c r="M415" s="70">
        <f t="shared" si="93"/>
        <v>3</v>
      </c>
    </row>
    <row r="416" spans="1:13">
      <c r="A416" s="68">
        <v>42992</v>
      </c>
      <c r="B416">
        <v>14.24</v>
      </c>
      <c r="C416" s="71">
        <f t="shared" si="90"/>
        <v>-1.3850415512465353E-2</v>
      </c>
      <c r="D416" s="26">
        <f t="shared" si="89"/>
        <v>14.346475965857703</v>
      </c>
      <c r="E416" s="26">
        <f>D416*(1-VLOOKUP(A416,USD!A:K,9,0))</f>
        <v>14.295109870181438</v>
      </c>
      <c r="F416">
        <v>14.2874</v>
      </c>
      <c r="G416" s="71">
        <f t="shared" si="91"/>
        <v>-7.4217505477371937E-3</v>
      </c>
      <c r="H416" s="71">
        <f>(+B416/(D416*(1-VLOOKUP(A416,USD!A:K,9,0)))-1)</f>
        <v>-3.8551554120190845E-3</v>
      </c>
      <c r="I416" s="71">
        <f t="shared" si="88"/>
        <v>-3.3176085221943152E-3</v>
      </c>
      <c r="J416">
        <v>12019.11</v>
      </c>
      <c r="K416">
        <v>11935.81</v>
      </c>
      <c r="L416" s="71">
        <f t="shared" si="92"/>
        <v>-6.9306296389667343E-3</v>
      </c>
      <c r="M416" s="70">
        <f t="shared" si="93"/>
        <v>4</v>
      </c>
    </row>
    <row r="417" spans="1:14">
      <c r="A417" s="68">
        <v>42993</v>
      </c>
      <c r="B417">
        <v>14.24</v>
      </c>
      <c r="C417" s="71">
        <f t="shared" si="90"/>
        <v>0</v>
      </c>
      <c r="D417" s="26">
        <f t="shared" si="89"/>
        <v>14.26618881047872</v>
      </c>
      <c r="E417" s="26">
        <f>D417*(1-VLOOKUP(A417,USD!A:K,9,0))</f>
        <v>14.280578774889854</v>
      </c>
      <c r="F417">
        <v>14.2866</v>
      </c>
      <c r="G417" s="71">
        <f t="shared" si="91"/>
        <v>-1.8357257727784626E-3</v>
      </c>
      <c r="H417" s="71">
        <f>(+B417/(D417*(1-VLOOKUP(A417,USD!A:K,9,0)))-1)</f>
        <v>-2.8415357339161007E-3</v>
      </c>
      <c r="I417" s="71">
        <f t="shared" si="88"/>
        <v>-3.2617977685382993E-3</v>
      </c>
      <c r="J417">
        <v>11935.81</v>
      </c>
      <c r="K417">
        <v>11918.09</v>
      </c>
      <c r="L417" s="71">
        <f t="shared" si="92"/>
        <v>-1.4846080827358721E-3</v>
      </c>
      <c r="M417" s="70">
        <f t="shared" si="93"/>
        <v>5</v>
      </c>
    </row>
    <row r="418" spans="1:14">
      <c r="A418" s="68">
        <v>42996</v>
      </c>
      <c r="B418">
        <v>14.3</v>
      </c>
      <c r="C418" s="71">
        <f t="shared" si="90"/>
        <v>4.2134831460673983E-3</v>
      </c>
      <c r="D418" s="26">
        <f t="shared" si="89"/>
        <v>14.305180351381805</v>
      </c>
      <c r="E418" s="26">
        <f>D418*(1-VLOOKUP(A418,USD!A:K,9,0))</f>
        <v>14.29510780359497</v>
      </c>
      <c r="F418">
        <v>14.292400000000001</v>
      </c>
      <c r="G418" s="71">
        <f t="shared" si="91"/>
        <v>-3.6213114791694423E-4</v>
      </c>
      <c r="H418" s="71">
        <f>(+B418/(D418*(1-VLOOKUP(A418,USD!A:K,9,0)))-1)</f>
        <v>3.4222871714195691E-4</v>
      </c>
      <c r="I418" s="71">
        <f t="shared" si="88"/>
        <v>5.3175114046632999E-4</v>
      </c>
      <c r="J418">
        <v>11918.09</v>
      </c>
      <c r="K418">
        <v>11933.59</v>
      </c>
      <c r="L418" s="71">
        <f t="shared" si="92"/>
        <v>1.3005439630007221E-3</v>
      </c>
      <c r="M418" s="70">
        <f t="shared" si="93"/>
        <v>1</v>
      </c>
      <c r="N418" s="50" t="s">
        <v>440</v>
      </c>
    </row>
    <row r="419" spans="1:14">
      <c r="A419" s="68">
        <v>42997</v>
      </c>
      <c r="B419">
        <v>14.14</v>
      </c>
      <c r="C419" s="71">
        <f t="shared" si="90"/>
        <v>-1.118881118881121E-2</v>
      </c>
      <c r="D419" s="26">
        <f t="shared" si="89"/>
        <v>14.300005149833371</v>
      </c>
      <c r="E419" s="26">
        <f>D419*(1-VLOOKUP(A419,USD!A:K,9,0))</f>
        <v>14.207175239771345</v>
      </c>
      <c r="F419">
        <v>14.206200000000001</v>
      </c>
      <c r="G419" s="71">
        <f t="shared" si="91"/>
        <v>-1.1189167287484203E-2</v>
      </c>
      <c r="H419" s="71">
        <f>(+B419/(D419*(1-VLOOKUP(A419,USD!A:K,9,0)))-1)</f>
        <v>-4.7282615043203746E-3</v>
      </c>
      <c r="I419" s="71">
        <f t="shared" si="88"/>
        <v>-4.6599372105137205E-3</v>
      </c>
      <c r="J419">
        <v>11933.59</v>
      </c>
      <c r="K419">
        <v>11939.94</v>
      </c>
      <c r="L419" s="71">
        <f t="shared" si="92"/>
        <v>5.3211146017262401E-4</v>
      </c>
      <c r="M419" s="70">
        <f t="shared" si="93"/>
        <v>2</v>
      </c>
      <c r="N419" s="50" t="s">
        <v>442</v>
      </c>
    </row>
    <row r="420" spans="1:14">
      <c r="A420" s="68">
        <v>42998</v>
      </c>
      <c r="B420">
        <v>14.24</v>
      </c>
      <c r="C420" s="71">
        <f t="shared" si="90"/>
        <v>7.0721357850069833E-3</v>
      </c>
      <c r="D420" s="26">
        <f t="shared" si="89"/>
        <v>14.19414727561445</v>
      </c>
      <c r="E420" s="26">
        <f>D420*(1-VLOOKUP(A420,USD!A:K,9,0))</f>
        <v>14.252856807584426</v>
      </c>
      <c r="F420">
        <v>14.2424</v>
      </c>
      <c r="G420" s="71">
        <f t="shared" si="91"/>
        <v>3.2303965497333387E-3</v>
      </c>
      <c r="H420" s="71">
        <f>(+B420/(D420*(1-VLOOKUP(A420,USD!A:K,9,0)))-1)</f>
        <v>-9.0205127000109186E-4</v>
      </c>
      <c r="I420" s="71">
        <f t="shared" si="88"/>
        <v>-1.6851092512493171E-4</v>
      </c>
      <c r="J420">
        <v>11939.94</v>
      </c>
      <c r="K420">
        <v>11929.81</v>
      </c>
      <c r="L420" s="71">
        <f t="shared" si="92"/>
        <v>-8.4841297359961043E-4</v>
      </c>
      <c r="M420" s="70">
        <f t="shared" si="93"/>
        <v>3</v>
      </c>
    </row>
    <row r="421" spans="1:14">
      <c r="A421" s="68">
        <v>42999</v>
      </c>
      <c r="B421">
        <v>14.24</v>
      </c>
      <c r="C421" s="71">
        <f t="shared" si="90"/>
        <v>0</v>
      </c>
      <c r="D421" s="26">
        <f t="shared" si="89"/>
        <v>14.313529564678733</v>
      </c>
      <c r="E421" s="26">
        <f>D421*(1-VLOOKUP(A421,USD!A:K,9,0))</f>
        <v>14.255162220785056</v>
      </c>
      <c r="F421">
        <v>14.2674</v>
      </c>
      <c r="G421" s="71">
        <f t="shared" si="91"/>
        <v>-5.1370673003100498E-3</v>
      </c>
      <c r="H421" s="71">
        <f>(+B421/(D421*(1-VLOOKUP(A421,USD!A:K,9,0)))-1)</f>
        <v>-1.0636301818403027E-3</v>
      </c>
      <c r="I421" s="71">
        <f t="shared" si="88"/>
        <v>-1.9204620323254318E-3</v>
      </c>
      <c r="J421">
        <v>11929.81</v>
      </c>
      <c r="K421">
        <v>11989.39</v>
      </c>
      <c r="L421" s="71">
        <f t="shared" si="92"/>
        <v>4.994211978229357E-3</v>
      </c>
      <c r="M421" s="70">
        <f t="shared" si="93"/>
        <v>4</v>
      </c>
    </row>
    <row r="422" spans="1:14">
      <c r="A422" s="68">
        <v>43000</v>
      </c>
      <c r="B422">
        <v>14.24</v>
      </c>
      <c r="C422" s="71">
        <f t="shared" si="90"/>
        <v>0</v>
      </c>
      <c r="D422" s="26">
        <f t="shared" si="89"/>
        <v>14.283274628817647</v>
      </c>
      <c r="E422" s="26">
        <f>D422*(1-VLOOKUP(A422,USD!A:K,9,0))</f>
        <v>14.315075822474748</v>
      </c>
      <c r="F422">
        <v>14.300800000000001</v>
      </c>
      <c r="G422" s="71">
        <f t="shared" si="91"/>
        <v>-3.0297414243045662E-3</v>
      </c>
      <c r="H422" s="71">
        <f>(+B422/(D422*(1-VLOOKUP(A422,USD!A:K,9,0)))-1)</f>
        <v>-5.24452845418244E-3</v>
      </c>
      <c r="I422" s="71">
        <f t="shared" si="88"/>
        <v>-4.2515104050123709E-3</v>
      </c>
      <c r="J422">
        <v>11989.39</v>
      </c>
      <c r="K422">
        <v>12002.73</v>
      </c>
      <c r="L422" s="71">
        <f t="shared" si="92"/>
        <v>1.112650435093121E-3</v>
      </c>
      <c r="M422" s="70">
        <f t="shared" si="93"/>
        <v>5</v>
      </c>
    </row>
    <row r="423" spans="1:14">
      <c r="A423" s="68">
        <v>43003</v>
      </c>
      <c r="B423">
        <v>14.12</v>
      </c>
      <c r="C423" s="71">
        <f t="shared" si="90"/>
        <v>-8.4269662921349076E-3</v>
      </c>
      <c r="D423" s="26">
        <f t="shared" si="89"/>
        <v>14.263805096340583</v>
      </c>
      <c r="E423" s="26">
        <f>D423*(1-VLOOKUP(A423,USD!A:K,9,0))</f>
        <v>14.217545792592588</v>
      </c>
      <c r="F423">
        <v>14.220800000000001</v>
      </c>
      <c r="G423" s="71">
        <f t="shared" si="91"/>
        <v>-1.0081818657034058E-2</v>
      </c>
      <c r="H423" s="71">
        <f>(+B423/(D423*(1-VLOOKUP(A423,USD!A:K,9,0)))-1)</f>
        <v>-6.8609444988326773E-3</v>
      </c>
      <c r="I423" s="71">
        <f t="shared" si="88"/>
        <v>-7.0882088208822358E-3</v>
      </c>
      <c r="J423">
        <v>12002.73</v>
      </c>
      <c r="K423">
        <v>11971.68</v>
      </c>
      <c r="L423" s="71">
        <f t="shared" si="92"/>
        <v>-2.5869114776387869E-3</v>
      </c>
      <c r="M423" s="70">
        <f t="shared" si="93"/>
        <v>1</v>
      </c>
    </row>
    <row r="424" spans="1:14">
      <c r="A424" s="68">
        <v>43004</v>
      </c>
      <c r="B424">
        <v>14.16</v>
      </c>
      <c r="C424" s="71">
        <f t="shared" si="90"/>
        <v>2.8328611898018607E-3</v>
      </c>
      <c r="D424" s="26">
        <f t="shared" si="89"/>
        <v>14.226656199297008</v>
      </c>
      <c r="E424" s="26">
        <f>D424*(1-VLOOKUP(A424,USD!A:K,9,0))</f>
        <v>14.192685042244058</v>
      </c>
      <c r="F424">
        <v>14.214600000000001</v>
      </c>
      <c r="G424" s="71">
        <f t="shared" si="91"/>
        <v>-4.685303304110322E-3</v>
      </c>
      <c r="H424" s="71">
        <f>(+B424/(D424*(1-VLOOKUP(A424,USD!A:K,9,0)))-1)</f>
        <v>-2.302949875007565E-3</v>
      </c>
      <c r="I424" s="71">
        <f t="shared" si="88"/>
        <v>-3.8411211008400059E-3</v>
      </c>
      <c r="J424">
        <v>11971.68</v>
      </c>
      <c r="K424">
        <v>11976.61</v>
      </c>
      <c r="L424" s="71">
        <f t="shared" si="92"/>
        <v>4.1180519359018675E-4</v>
      </c>
      <c r="M424" s="70">
        <f t="shared" si="93"/>
        <v>2</v>
      </c>
    </row>
    <row r="425" spans="1:14">
      <c r="A425" s="68">
        <v>43005</v>
      </c>
      <c r="B425">
        <v>14.06</v>
      </c>
      <c r="C425" s="71">
        <f t="shared" si="90"/>
        <v>-7.0621468926553854E-3</v>
      </c>
      <c r="D425" s="26">
        <f t="shared" si="89"/>
        <v>14.158639390946185</v>
      </c>
      <c r="E425" s="26">
        <f>D425*(1-VLOOKUP(A425,USD!A:K,9,0))</f>
        <v>14.122209991998844</v>
      </c>
      <c r="F425">
        <v>14.1098</v>
      </c>
      <c r="G425" s="71">
        <f t="shared" si="91"/>
        <v>-6.9667281030731942E-3</v>
      </c>
      <c r="H425" s="71">
        <f>(+B425/(D425*(1-VLOOKUP(A425,USD!A:K,9,0)))-1)</f>
        <v>-4.4051173317837256E-3</v>
      </c>
      <c r="I425" s="71">
        <f t="shared" si="88"/>
        <v>-3.5294617925130112E-3</v>
      </c>
      <c r="J425">
        <v>11976.61</v>
      </c>
      <c r="K425">
        <v>11929.46</v>
      </c>
      <c r="L425" s="71">
        <f t="shared" si="92"/>
        <v>-3.9368402244042144E-3</v>
      </c>
      <c r="M425" s="70">
        <f t="shared" si="93"/>
        <v>3</v>
      </c>
    </row>
    <row r="426" spans="1:14">
      <c r="A426" s="68">
        <v>43006</v>
      </c>
      <c r="B426">
        <v>13.98</v>
      </c>
      <c r="C426" s="71">
        <f t="shared" si="90"/>
        <v>-5.6899004267425557E-3</v>
      </c>
      <c r="D426" s="26">
        <f t="shared" ref="D426:D486" si="94">+(F425-O426)*(1+L426)</f>
        <v>14.118741736507774</v>
      </c>
      <c r="E426" s="26">
        <f>D426*(1-VLOOKUP(A426,USD!A:K,9,0))</f>
        <v>14.034256400757419</v>
      </c>
      <c r="F426">
        <v>14.0419</v>
      </c>
      <c r="G426" s="71">
        <f t="shared" si="91"/>
        <v>-9.8267777042071458E-3</v>
      </c>
      <c r="H426" s="71">
        <f>(+B426/(D426*(1-VLOOKUP(A426,USD!A:K,9,0)))-1)</f>
        <v>-3.865997542590871E-3</v>
      </c>
      <c r="I426" s="71">
        <f t="shared" si="88"/>
        <v>-4.4082353527655771E-3</v>
      </c>
      <c r="J426">
        <v>11929.46</v>
      </c>
      <c r="K426">
        <v>11937.02</v>
      </c>
      <c r="L426" s="71">
        <f t="shared" si="92"/>
        <v>6.3372524825111576E-4</v>
      </c>
      <c r="M426" s="70">
        <f t="shared" si="93"/>
        <v>4</v>
      </c>
    </row>
    <row r="427" spans="1:14">
      <c r="A427" s="68">
        <v>43007</v>
      </c>
      <c r="B427">
        <v>14.08</v>
      </c>
      <c r="C427" s="71">
        <f t="shared" si="90"/>
        <v>7.1530758226037161E-3</v>
      </c>
      <c r="D427" s="26">
        <f t="shared" si="94"/>
        <v>14.07199057553728</v>
      </c>
      <c r="E427" s="26">
        <f>D427*(1-VLOOKUP(A427,USD!A:K,9,0))</f>
        <v>14.069100993438942</v>
      </c>
      <c r="F427">
        <v>14.0931</v>
      </c>
      <c r="G427" s="71">
        <f t="shared" si="91"/>
        <v>5.691749450602579E-4</v>
      </c>
      <c r="H427" s="71">
        <f>(+B427/(D427*(1-VLOOKUP(A427,USD!A:K,9,0)))-1)</f>
        <v>7.7467683017840017E-4</v>
      </c>
      <c r="I427" s="71">
        <f t="shared" si="88"/>
        <v>-9.2953289198260958E-4</v>
      </c>
      <c r="J427">
        <v>11937.02</v>
      </c>
      <c r="K427">
        <v>11962.6</v>
      </c>
      <c r="L427" s="71">
        <f t="shared" si="92"/>
        <v>2.1429133904442565E-3</v>
      </c>
      <c r="M427" s="70">
        <f t="shared" si="93"/>
        <v>5</v>
      </c>
    </row>
    <row r="428" spans="1:14">
      <c r="A428" s="68">
        <v>43010</v>
      </c>
      <c r="B428">
        <v>14.08</v>
      </c>
      <c r="C428" s="71">
        <f t="shared" si="90"/>
        <v>0</v>
      </c>
      <c r="D428" s="26">
        <f t="shared" si="94"/>
        <v>14.0931</v>
      </c>
      <c r="E428" s="26">
        <f>D428*(1-VLOOKUP(A428,USD!A:K,9,0))</f>
        <v>14.102438713087651</v>
      </c>
      <c r="F428" s="70">
        <v>14.0931</v>
      </c>
      <c r="G428" s="71">
        <f t="shared" si="91"/>
        <v>-9.2953289198260958E-4</v>
      </c>
      <c r="H428" s="71">
        <f>(+B428/(D428*(1-VLOOKUP(A428,USD!A:K,9,0)))-1)</f>
        <v>-1.5911228932926624E-3</v>
      </c>
      <c r="I428" s="71">
        <f t="shared" si="88"/>
        <v>-9.2953289198260958E-4</v>
      </c>
      <c r="J428">
        <v>11962.6</v>
      </c>
      <c r="K428">
        <v>11962.6</v>
      </c>
      <c r="L428" s="71">
        <f t="shared" si="92"/>
        <v>0</v>
      </c>
      <c r="M428" s="70">
        <f t="shared" si="93"/>
        <v>1</v>
      </c>
    </row>
    <row r="429" spans="1:14">
      <c r="A429" s="68">
        <v>43011</v>
      </c>
      <c r="B429">
        <v>14.38</v>
      </c>
      <c r="C429" s="71">
        <f t="shared" si="90"/>
        <v>2.1306818181818121E-2</v>
      </c>
      <c r="D429" s="26">
        <f t="shared" si="94"/>
        <v>14.0931</v>
      </c>
      <c r="E429" s="26">
        <f>D429*(1-VLOOKUP(A429,USD!A:K,9,0))</f>
        <v>14.067370124267265</v>
      </c>
      <c r="F429" s="70">
        <v>14.0931</v>
      </c>
      <c r="G429" s="71">
        <f t="shared" si="91"/>
        <v>2.0357479901512265E-2</v>
      </c>
      <c r="H429" s="71">
        <f>(+B429/(D429*(1-VLOOKUP(A429,USD!A:K,9,0)))-1)</f>
        <v>2.2223761298028721E-2</v>
      </c>
      <c r="I429" s="71">
        <f t="shared" si="88"/>
        <v>2.0357479901512265E-2</v>
      </c>
      <c r="J429">
        <v>11962.6</v>
      </c>
      <c r="K429">
        <v>11962.6</v>
      </c>
      <c r="L429" s="71">
        <f t="shared" si="92"/>
        <v>0</v>
      </c>
      <c r="M429" s="70">
        <f t="shared" si="93"/>
        <v>2</v>
      </c>
    </row>
    <row r="430" spans="1:14">
      <c r="A430" s="68">
        <v>43012</v>
      </c>
      <c r="B430">
        <v>14.54</v>
      </c>
      <c r="C430" s="71">
        <f t="shared" si="90"/>
        <v>1.1126564673157091E-2</v>
      </c>
      <c r="D430" s="26">
        <f t="shared" si="94"/>
        <v>14.0931</v>
      </c>
      <c r="E430" s="26">
        <f>D430*(1-VLOOKUP(A430,USD!A:K,9,0))</f>
        <v>14.172393307407415</v>
      </c>
      <c r="F430" s="70">
        <v>14.0931</v>
      </c>
      <c r="G430" s="71">
        <f t="shared" si="91"/>
        <v>3.1710553391375962E-2</v>
      </c>
      <c r="H430" s="71">
        <f>(+B430/(D430*(1-VLOOKUP(A430,USD!A:K,9,0)))-1)</f>
        <v>2.5938222614838802E-2</v>
      </c>
      <c r="I430" s="71">
        <f t="shared" si="88"/>
        <v>3.1710553391375962E-2</v>
      </c>
      <c r="J430">
        <v>11962.6</v>
      </c>
      <c r="K430">
        <v>11962.6</v>
      </c>
      <c r="L430" s="71">
        <f t="shared" si="92"/>
        <v>0</v>
      </c>
      <c r="M430" s="70">
        <f t="shared" si="93"/>
        <v>3</v>
      </c>
    </row>
    <row r="431" spans="1:14">
      <c r="A431" s="68">
        <v>43013</v>
      </c>
      <c r="B431">
        <v>14.54</v>
      </c>
      <c r="C431" s="71">
        <f t="shared" si="90"/>
        <v>0</v>
      </c>
      <c r="D431" s="26">
        <f t="shared" si="94"/>
        <v>14.0931</v>
      </c>
      <c r="E431" s="26">
        <f>D431*(1-VLOOKUP(A431,USD!A:K,9,0))</f>
        <v>14.075184047224871</v>
      </c>
      <c r="F431" s="70">
        <v>14.0931</v>
      </c>
      <c r="G431" s="71">
        <f t="shared" si="91"/>
        <v>3.1710553391375962E-2</v>
      </c>
      <c r="H431" s="71">
        <f>(+B431/(D431*(1-VLOOKUP(A431,USD!A:K,9,0)))-1)</f>
        <v>3.3023792173202393E-2</v>
      </c>
      <c r="I431" s="71">
        <f t="shared" si="88"/>
        <v>3.1710553391375962E-2</v>
      </c>
      <c r="J431">
        <v>11962.6</v>
      </c>
      <c r="K431">
        <v>11962.6</v>
      </c>
      <c r="L431" s="71">
        <f t="shared" si="92"/>
        <v>0</v>
      </c>
      <c r="M431" s="70">
        <f t="shared" si="93"/>
        <v>4</v>
      </c>
    </row>
    <row r="432" spans="1:14">
      <c r="A432" s="68">
        <v>43014</v>
      </c>
      <c r="B432">
        <v>14.54</v>
      </c>
      <c r="C432" s="71">
        <f t="shared" si="90"/>
        <v>0</v>
      </c>
      <c r="D432" s="26">
        <f t="shared" si="94"/>
        <v>14.0931</v>
      </c>
      <c r="E432" s="26">
        <f>D432*(1-VLOOKUP(A432,USD!A:K,9,0))</f>
        <v>14.082530733150708</v>
      </c>
      <c r="F432" s="70">
        <v>14.0931</v>
      </c>
      <c r="G432" s="71">
        <f t="shared" si="91"/>
        <v>3.1710553391375962E-2</v>
      </c>
      <c r="H432" s="71">
        <f>(+B432/(D432*(1-VLOOKUP(A432,USD!A:K,9,0)))-1)</f>
        <v>3.2484876157407916E-2</v>
      </c>
      <c r="I432" s="71">
        <f t="shared" si="88"/>
        <v>3.1710553391375962E-2</v>
      </c>
      <c r="J432">
        <v>11962.6</v>
      </c>
      <c r="K432">
        <v>11962.6</v>
      </c>
      <c r="L432" s="71">
        <f t="shared" si="92"/>
        <v>0</v>
      </c>
      <c r="M432" s="70">
        <f t="shared" si="93"/>
        <v>5</v>
      </c>
    </row>
    <row r="433" spans="1:14">
      <c r="A433" s="68">
        <v>43017</v>
      </c>
      <c r="B433">
        <v>14.4</v>
      </c>
      <c r="C433" s="71">
        <f t="shared" si="90"/>
        <v>-9.6286107290233236E-3</v>
      </c>
      <c r="D433" s="26">
        <f t="shared" si="94"/>
        <v>14.266398029692542</v>
      </c>
      <c r="E433" s="26">
        <f>D433*(1-VLOOKUP(A433,USD!A:K,9,0))</f>
        <v>14.330854069459301</v>
      </c>
      <c r="F433">
        <v>14.3215</v>
      </c>
      <c r="G433" s="71">
        <f t="shared" si="91"/>
        <v>9.364800423301789E-3</v>
      </c>
      <c r="H433" s="71">
        <f>(+B433/(D433*(1-VLOOKUP(A433,USD!A:K,9,0)))-1)</f>
        <v>4.8249692729798177E-3</v>
      </c>
      <c r="I433" s="71">
        <f t="shared" si="88"/>
        <v>5.4812694201027412E-3</v>
      </c>
      <c r="J433">
        <v>11962.6</v>
      </c>
      <c r="K433">
        <v>12109.7</v>
      </c>
      <c r="L433" s="71">
        <f t="shared" si="92"/>
        <v>1.2296657917175269E-2</v>
      </c>
      <c r="M433" s="70">
        <f t="shared" si="93"/>
        <v>1</v>
      </c>
    </row>
    <row r="434" spans="1:14">
      <c r="A434" s="68">
        <v>43018</v>
      </c>
      <c r="B434">
        <v>14.46</v>
      </c>
      <c r="C434" s="71">
        <f t="shared" si="90"/>
        <v>4.1666666666666519E-3</v>
      </c>
      <c r="D434" s="26">
        <f t="shared" si="94"/>
        <v>14.362644288050074</v>
      </c>
      <c r="E434" s="26">
        <f>D434*(1-VLOOKUP(A434,USD!A:K,9,0))</f>
        <v>14.454953290953249</v>
      </c>
      <c r="F434">
        <v>14.458500000000001</v>
      </c>
      <c r="G434" s="71">
        <f t="shared" si="91"/>
        <v>6.7783974870789798E-3</v>
      </c>
      <c r="H434" s="71">
        <f>(+B434/(D434*(1-VLOOKUP(A434,USD!A:K,9,0)))-1)</f>
        <v>3.4913354233467864E-4</v>
      </c>
      <c r="I434" s="71">
        <f t="shared" si="88"/>
        <v>1.0374520178446645E-4</v>
      </c>
      <c r="J434">
        <v>12109.7</v>
      </c>
      <c r="K434">
        <v>12144.49</v>
      </c>
      <c r="L434" s="71">
        <f t="shared" si="92"/>
        <v>2.8729035401371394E-3</v>
      </c>
      <c r="M434" s="70">
        <f t="shared" si="93"/>
        <v>2</v>
      </c>
    </row>
    <row r="435" spans="1:14">
      <c r="A435" s="68">
        <v>43019</v>
      </c>
      <c r="B435">
        <v>14.52</v>
      </c>
      <c r="C435" s="71">
        <f t="shared" si="90"/>
        <v>4.1493775933609811E-3</v>
      </c>
      <c r="D435" s="26">
        <f t="shared" si="94"/>
        <v>14.54020675384475</v>
      </c>
      <c r="E435" s="26">
        <f>D435*(1-VLOOKUP(A435,USD!A:K,9,0))</f>
        <v>14.559090708729402</v>
      </c>
      <c r="F435">
        <v>14.5496</v>
      </c>
      <c r="G435" s="71">
        <f t="shared" si="91"/>
        <v>-1.3897157163468288E-3</v>
      </c>
      <c r="H435" s="71">
        <f>(+B435/(D435*(1-VLOOKUP(A435,USD!A:K,9,0)))-1)</f>
        <v>-2.6849691035968348E-3</v>
      </c>
      <c r="I435" s="71">
        <f t="shared" si="88"/>
        <v>-2.0344201902458003E-3</v>
      </c>
      <c r="J435">
        <v>12144.49</v>
      </c>
      <c r="K435">
        <v>12213.12</v>
      </c>
      <c r="L435" s="71">
        <f t="shared" si="92"/>
        <v>5.6511224431821105E-3</v>
      </c>
      <c r="M435" s="70">
        <f t="shared" si="93"/>
        <v>3</v>
      </c>
      <c r="N435" s="50" t="s">
        <v>481</v>
      </c>
    </row>
    <row r="436" spans="1:14" ht="28">
      <c r="A436" s="68">
        <v>43020</v>
      </c>
      <c r="B436">
        <v>14.6</v>
      </c>
      <c r="C436" s="71">
        <f t="shared" si="90"/>
        <v>5.5096418732782926E-3</v>
      </c>
      <c r="D436" s="26">
        <f t="shared" si="94"/>
        <v>14.613096770685951</v>
      </c>
      <c r="E436" s="26">
        <f>D436*(1-VLOOKUP(A436,USD!A:K,9,0))</f>
        <v>14.609085774802507</v>
      </c>
      <c r="F436">
        <v>14.6127</v>
      </c>
      <c r="G436" s="71">
        <f t="shared" si="91"/>
        <v>-8.9623513013503686E-4</v>
      </c>
      <c r="H436" s="71">
        <f>(+B436/(D436*(1-VLOOKUP(A436,USD!A:K,9,0)))-1)</f>
        <v>-6.2192630959689854E-4</v>
      </c>
      <c r="I436" s="71">
        <f t="shared" si="88"/>
        <v>-8.6910700965603382E-4</v>
      </c>
      <c r="J436">
        <v>12213.12</v>
      </c>
      <c r="K436">
        <v>12266.42</v>
      </c>
      <c r="L436" s="71">
        <f t="shared" si="92"/>
        <v>4.364159199287343E-3</v>
      </c>
      <c r="M436" s="70">
        <f t="shared" si="93"/>
        <v>4</v>
      </c>
      <c r="N436" s="50" t="s">
        <v>489</v>
      </c>
    </row>
    <row r="437" spans="1:14">
      <c r="A437" s="68">
        <v>43021</v>
      </c>
      <c r="B437">
        <v>14.62</v>
      </c>
      <c r="C437" s="71">
        <f t="shared" si="90"/>
        <v>1.36986301369868E-3</v>
      </c>
      <c r="D437" s="26">
        <f t="shared" si="94"/>
        <v>14.626054211497731</v>
      </c>
      <c r="E437" s="26">
        <f>D437*(1-VLOOKUP(A437,USD!A:K,9,0))</f>
        <v>14.640738816236894</v>
      </c>
      <c r="F437">
        <v>14.6426</v>
      </c>
      <c r="G437" s="71">
        <f t="shared" si="91"/>
        <v>-4.1393334184225417E-4</v>
      </c>
      <c r="H437" s="71">
        <f>(+B437/(D437*(1-VLOOKUP(A437,USD!A:K,9,0)))-1)</f>
        <v>-1.4165143233000332E-3</v>
      </c>
      <c r="I437" s="71">
        <f t="shared" si="88"/>
        <v>-1.5434417384890819E-3</v>
      </c>
      <c r="J437">
        <v>12266.42</v>
      </c>
      <c r="K437">
        <v>12277.63</v>
      </c>
      <c r="L437" s="71">
        <f t="shared" si="92"/>
        <v>9.1387707252810202E-4</v>
      </c>
      <c r="M437" s="70">
        <f t="shared" si="93"/>
        <v>5</v>
      </c>
    </row>
    <row r="438" spans="1:14">
      <c r="A438" s="68">
        <v>43024</v>
      </c>
      <c r="B438">
        <v>14.64</v>
      </c>
      <c r="C438" s="71">
        <f t="shared" si="90"/>
        <v>1.3679890560875929E-3</v>
      </c>
      <c r="D438" s="26">
        <f t="shared" si="94"/>
        <v>14.709601633702921</v>
      </c>
      <c r="E438" s="26">
        <f>D438*(1-VLOOKUP(A438,USD!A:K,9,0))</f>
        <v>14.702719016653061</v>
      </c>
      <c r="F438">
        <v>14.7035</v>
      </c>
      <c r="G438" s="71">
        <f t="shared" si="91"/>
        <v>-4.7317143887464219E-3</v>
      </c>
      <c r="H438" s="71">
        <f>(+B438/(D438*(1-VLOOKUP(A438,USD!A:K,9,0)))-1)</f>
        <v>-4.2658107375935783E-3</v>
      </c>
      <c r="I438" s="71">
        <f t="shared" si="88"/>
        <v>-4.3186996293399504E-3</v>
      </c>
      <c r="J438">
        <v>12277.63</v>
      </c>
      <c r="K438">
        <v>12333.81</v>
      </c>
      <c r="L438" s="71">
        <f t="shared" si="92"/>
        <v>4.5758016815948821E-3</v>
      </c>
      <c r="M438" s="70">
        <f t="shared" si="93"/>
        <v>1</v>
      </c>
    </row>
    <row r="439" spans="1:14">
      <c r="A439" s="68">
        <v>43025</v>
      </c>
      <c r="B439">
        <v>14.58</v>
      </c>
      <c r="C439" s="71">
        <f t="shared" si="90"/>
        <v>-4.098360655737765E-3</v>
      </c>
      <c r="D439" s="26">
        <f t="shared" si="94"/>
        <v>14.705812731426869</v>
      </c>
      <c r="E439" s="26">
        <f>D439*(1-VLOOKUP(A439,USD!A:K,9,0))</f>
        <v>14.636980381674725</v>
      </c>
      <c r="F439">
        <v>14.629</v>
      </c>
      <c r="G439" s="71">
        <f t="shared" si="91"/>
        <v>-8.555306240096705E-3</v>
      </c>
      <c r="H439" s="71">
        <f>(+B439/(D439*(1-VLOOKUP(A439,USD!A:K,9,0)))-1)</f>
        <v>-3.8929055166366799E-3</v>
      </c>
      <c r="I439" s="71">
        <f t="shared" si="88"/>
        <v>-3.3495112447876618E-3</v>
      </c>
      <c r="J439">
        <v>12333.81</v>
      </c>
      <c r="K439">
        <v>12335.75</v>
      </c>
      <c r="L439" s="71">
        <f t="shared" si="92"/>
        <v>1.5729121820440284E-4</v>
      </c>
      <c r="M439" s="70">
        <f t="shared" si="93"/>
        <v>2</v>
      </c>
    </row>
    <row r="440" spans="1:14" ht="42">
      <c r="A440" s="68">
        <v>43026</v>
      </c>
      <c r="B440">
        <v>14.72</v>
      </c>
      <c r="C440" s="71">
        <f t="shared" si="90"/>
        <v>9.6021947873801139E-3</v>
      </c>
      <c r="D440" s="26">
        <f t="shared" si="94"/>
        <v>14.778257721662648</v>
      </c>
      <c r="E440" s="26">
        <f>D440*(1-VLOOKUP(A440,USD!A:K,9,0))</f>
        <v>14.761752921667158</v>
      </c>
      <c r="F440">
        <v>14.7643</v>
      </c>
      <c r="G440" s="71">
        <f t="shared" si="91"/>
        <v>-3.9421238118787505E-3</v>
      </c>
      <c r="H440" s="71">
        <f>(+B440/(D440*(1-VLOOKUP(A440,USD!A:K,9,0)))-1)</f>
        <v>-2.8284528191684366E-3</v>
      </c>
      <c r="I440" s="71">
        <f t="shared" si="88"/>
        <v>-3.0004808897137192E-3</v>
      </c>
      <c r="J440">
        <v>12335.75</v>
      </c>
      <c r="K440">
        <v>12461.61</v>
      </c>
      <c r="L440" s="71">
        <f t="shared" si="92"/>
        <v>1.0202865654702853E-2</v>
      </c>
      <c r="M440" s="70">
        <f t="shared" si="93"/>
        <v>3</v>
      </c>
      <c r="N440" s="50" t="s">
        <v>504</v>
      </c>
    </row>
    <row r="441" spans="1:14">
      <c r="A441" s="68">
        <v>43027</v>
      </c>
      <c r="B441">
        <v>14.56</v>
      </c>
      <c r="C441" s="71">
        <f t="shared" ref="C441:C486" si="95">B441/(B440-O441)-1</f>
        <v>-1.0869565217391353E-2</v>
      </c>
      <c r="D441" s="26">
        <f t="shared" si="94"/>
        <v>14.777380001059253</v>
      </c>
      <c r="E441" s="26">
        <f>D441*(1-VLOOKUP(A441,USD!A:K,9,0))</f>
        <v>14.738920324996714</v>
      </c>
      <c r="F441">
        <v>14.748799999999999</v>
      </c>
      <c r="G441" s="71">
        <f t="shared" si="91"/>
        <v>-1.4710320844674163E-2</v>
      </c>
      <c r="H441" s="71">
        <f>(+B441/(D441*(1-VLOOKUP(A441,USD!A:K,9,0)))-1)</f>
        <v>-1.2139310142905813E-2</v>
      </c>
      <c r="I441" s="71">
        <f t="shared" si="88"/>
        <v>-1.2801041440659522E-2</v>
      </c>
      <c r="J441">
        <v>12461.61</v>
      </c>
      <c r="K441">
        <v>12472.65</v>
      </c>
      <c r="L441" s="71">
        <f t="shared" si="92"/>
        <v>8.8592084008398686E-4</v>
      </c>
      <c r="M441" s="70">
        <f t="shared" si="93"/>
        <v>4</v>
      </c>
    </row>
    <row r="442" spans="1:14">
      <c r="A442" s="68">
        <v>43028</v>
      </c>
      <c r="B442">
        <v>14.62</v>
      </c>
      <c r="C442" s="71">
        <f t="shared" si="95"/>
        <v>4.1208791208791062E-3</v>
      </c>
      <c r="D442" s="26">
        <f t="shared" si="94"/>
        <v>14.660337826524435</v>
      </c>
      <c r="E442" s="26">
        <f>D442*(1-VLOOKUP(A442,USD!A:K,9,0))</f>
        <v>14.673690766509445</v>
      </c>
      <c r="F442">
        <v>14.672000000000001</v>
      </c>
      <c r="G442" s="71">
        <f t="shared" si="91"/>
        <v>-2.751493655995696E-3</v>
      </c>
      <c r="H442" s="71">
        <f>(+B442/(D442*(1-VLOOKUP(A442,USD!A:K,9,0)))-1)</f>
        <v>-3.6589817356643684E-3</v>
      </c>
      <c r="I442" s="71">
        <f t="shared" si="88"/>
        <v>-3.5441657579062813E-3</v>
      </c>
      <c r="J442">
        <v>12472.65</v>
      </c>
      <c r="K442">
        <v>12397.84</v>
      </c>
      <c r="L442" s="71">
        <f t="shared" si="92"/>
        <v>-5.9979234565228357E-3</v>
      </c>
      <c r="M442" s="70">
        <f t="shared" si="93"/>
        <v>5</v>
      </c>
    </row>
    <row r="443" spans="1:14">
      <c r="A443" s="68">
        <v>43031</v>
      </c>
      <c r="B443">
        <v>14.56</v>
      </c>
      <c r="C443" s="71">
        <f t="shared" si="95"/>
        <v>-4.1039671682625567E-3</v>
      </c>
      <c r="D443" s="26">
        <f t="shared" si="94"/>
        <v>14.642863905325443</v>
      </c>
      <c r="E443" s="26">
        <f>D443*(1-VLOOKUP(A443,USD!A:K,9,0))</f>
        <v>14.626125508559189</v>
      </c>
      <c r="F443">
        <v>14.6051</v>
      </c>
      <c r="G443" s="71">
        <f t="shared" si="91"/>
        <v>-5.6589957989916506E-3</v>
      </c>
      <c r="H443" s="71">
        <f>(+B443/(D443*(1-VLOOKUP(A443,USD!A:K,9,0)))-1)</f>
        <v>-4.5210543640209488E-3</v>
      </c>
      <c r="I443" s="71">
        <f t="shared" si="88"/>
        <v>-3.0879624240847114E-3</v>
      </c>
      <c r="J443">
        <v>12397.84</v>
      </c>
      <c r="K443">
        <v>12373.22</v>
      </c>
      <c r="L443" s="71">
        <f t="shared" si="92"/>
        <v>-1.9858297897054067E-3</v>
      </c>
      <c r="M443" s="70">
        <f t="shared" si="93"/>
        <v>1</v>
      </c>
    </row>
    <row r="444" spans="1:14">
      <c r="A444" s="68">
        <v>43032</v>
      </c>
      <c r="B444">
        <v>14.64</v>
      </c>
      <c r="C444" s="71">
        <f t="shared" si="95"/>
        <v>5.494505494505475E-3</v>
      </c>
      <c r="D444" s="26">
        <f t="shared" si="94"/>
        <v>14.718428272753576</v>
      </c>
      <c r="E444" s="26">
        <f>D444*(1-VLOOKUP(A444,USD!A:K,9,0))</f>
        <v>14.714166828734717</v>
      </c>
      <c r="F444">
        <v>14.725199999999999</v>
      </c>
      <c r="G444" s="71">
        <f t="shared" si="91"/>
        <v>-5.3285766183852612E-3</v>
      </c>
      <c r="H444" s="71">
        <f>(+B444/(D444*(1-VLOOKUP(A444,USD!A:K,9,0)))-1)</f>
        <v>-5.0405048140326203E-3</v>
      </c>
      <c r="I444" s="71">
        <f t="shared" si="88"/>
        <v>-5.7859995110421947E-3</v>
      </c>
      <c r="J444">
        <v>12373.22</v>
      </c>
      <c r="K444">
        <v>12469.23</v>
      </c>
      <c r="L444" s="71">
        <f t="shared" si="92"/>
        <v>7.7594999523162844E-3</v>
      </c>
      <c r="M444" s="70">
        <f t="shared" si="93"/>
        <v>2</v>
      </c>
    </row>
    <row r="445" spans="1:14">
      <c r="A445" s="68">
        <v>43033</v>
      </c>
      <c r="B445">
        <v>14.74</v>
      </c>
      <c r="C445" s="71">
        <f t="shared" si="95"/>
        <v>6.830601092896238E-3</v>
      </c>
      <c r="D445" s="26">
        <f t="shared" si="94"/>
        <v>14.787599969204193</v>
      </c>
      <c r="E445" s="26">
        <f>D445*(1-VLOOKUP(A445,USD!A:K,9,0))</f>
        <v>14.773148011162172</v>
      </c>
      <c r="F445">
        <v>14.7692</v>
      </c>
      <c r="G445" s="71">
        <f t="shared" si="91"/>
        <v>-3.2189110676054122E-3</v>
      </c>
      <c r="H445" s="71">
        <f>(+B445/(D445*(1-VLOOKUP(A445,USD!A:K,9,0)))-1)</f>
        <v>-2.2438014658167083E-3</v>
      </c>
      <c r="I445" s="71">
        <f t="shared" si="88"/>
        <v>-1.9770874522654358E-3</v>
      </c>
      <c r="J445">
        <v>12469.23</v>
      </c>
      <c r="K445">
        <v>12522.07</v>
      </c>
      <c r="L445" s="71">
        <f t="shared" si="92"/>
        <v>4.2376313533394327E-3</v>
      </c>
      <c r="M445" s="70">
        <f t="shared" si="93"/>
        <v>3</v>
      </c>
    </row>
    <row r="446" spans="1:14">
      <c r="A446" s="68">
        <v>43034</v>
      </c>
      <c r="B446">
        <v>14.84</v>
      </c>
      <c r="C446" s="71">
        <f t="shared" si="95"/>
        <v>6.7842605156038793E-3</v>
      </c>
      <c r="D446" s="26">
        <f t="shared" si="94"/>
        <v>14.847279825460168</v>
      </c>
      <c r="E446" s="26">
        <f>D446*(1-VLOOKUP(A446,USD!A:K,9,0))</f>
        <v>14.862461706511159</v>
      </c>
      <c r="F446">
        <v>14.854699999999999</v>
      </c>
      <c r="G446" s="71">
        <f t="shared" ref="G446:G509" si="96">+B446/D446-1</f>
        <v>-4.9031375078445461E-4</v>
      </c>
      <c r="H446" s="71">
        <f>(+B446/(D446*(1-VLOOKUP(A446,USD!A:K,9,0)))-1)</f>
        <v>-1.5113045843084816E-3</v>
      </c>
      <c r="I446" s="71">
        <f t="shared" si="88"/>
        <v>-9.8958578766317196E-4</v>
      </c>
      <c r="J446">
        <v>12522.07</v>
      </c>
      <c r="K446">
        <v>12588.27</v>
      </c>
      <c r="L446" s="71">
        <f t="shared" ref="L446:L509" si="97">+K446/J446-1</f>
        <v>5.2866658627528373E-3</v>
      </c>
      <c r="M446" s="70">
        <f t="shared" ref="M446:M509" si="98">WEEKDAY(A446,2)</f>
        <v>4</v>
      </c>
    </row>
    <row r="447" spans="1:14">
      <c r="A447" s="68">
        <v>43035</v>
      </c>
      <c r="B447">
        <v>15.04</v>
      </c>
      <c r="C447" s="71">
        <f t="shared" si="95"/>
        <v>1.3477088948786964E-2</v>
      </c>
      <c r="D447" s="26">
        <f t="shared" si="94"/>
        <v>15.11015571043519</v>
      </c>
      <c r="E447" s="26">
        <f>D447*(1-VLOOKUP(A447,USD!A:K,9,0))</f>
        <v>15.062033991763652</v>
      </c>
      <c r="F447">
        <v>15.068300000000001</v>
      </c>
      <c r="G447" s="71">
        <f t="shared" si="96"/>
        <v>-4.6429508589869162E-3</v>
      </c>
      <c r="H447" s="71">
        <f>(+B447/(D447*(1-VLOOKUP(A447,USD!A:K,9,0)))-1)</f>
        <v>-1.4628828865810295E-3</v>
      </c>
      <c r="I447" s="71">
        <f t="shared" si="88"/>
        <v>-1.8781149831103017E-3</v>
      </c>
      <c r="J447">
        <v>12588.27</v>
      </c>
      <c r="K447">
        <v>12804.75</v>
      </c>
      <c r="L447" s="71">
        <f t="shared" si="97"/>
        <v>1.7196961933609645E-2</v>
      </c>
      <c r="M447" s="70">
        <f t="shared" si="98"/>
        <v>5</v>
      </c>
    </row>
    <row r="448" spans="1:14">
      <c r="A448" s="68">
        <v>43038</v>
      </c>
      <c r="B448">
        <v>15</v>
      </c>
      <c r="C448" s="71">
        <f t="shared" si="95"/>
        <v>-2.6595744680850686E-3</v>
      </c>
      <c r="D448" s="26">
        <f t="shared" si="94"/>
        <v>15.092576852652334</v>
      </c>
      <c r="E448" s="26">
        <f>D448*(1-VLOOKUP(A448,USD!A:K,9,0))</f>
        <v>15.108373600419961</v>
      </c>
      <c r="F448">
        <v>15.105600000000001</v>
      </c>
      <c r="G448" s="71">
        <f t="shared" si="96"/>
        <v>-6.1339328304340635E-3</v>
      </c>
      <c r="H448" s="71">
        <f>(+B448/(D448*(1-VLOOKUP(A448,USD!A:K,9,0)))-1)</f>
        <v>-7.1730818476020142E-3</v>
      </c>
      <c r="I448" s="71">
        <f t="shared" si="88"/>
        <v>-6.9907848744836798E-3</v>
      </c>
      <c r="J448">
        <v>12804.75</v>
      </c>
      <c r="K448">
        <v>12825.38</v>
      </c>
      <c r="L448" s="71">
        <f t="shared" si="97"/>
        <v>1.6111208731133253E-3</v>
      </c>
      <c r="M448" s="70">
        <f t="shared" si="98"/>
        <v>1</v>
      </c>
    </row>
    <row r="449" spans="1:14">
      <c r="A449" s="68">
        <v>43039</v>
      </c>
      <c r="B449">
        <v>15.08</v>
      </c>
      <c r="C449" s="71">
        <f t="shared" si="95"/>
        <v>5.3333333333334121E-3</v>
      </c>
      <c r="D449" s="26">
        <f t="shared" si="94"/>
        <v>15.062598899369846</v>
      </c>
      <c r="E449" s="26">
        <f>D449*(1-VLOOKUP(A449,USD!A:K,9,0))</f>
        <v>15.108141498602564</v>
      </c>
      <c r="F449">
        <v>15.105399999999999</v>
      </c>
      <c r="G449" s="71">
        <f t="shared" si="96"/>
        <v>1.1552522075644056E-3</v>
      </c>
      <c r="H449" s="71">
        <f>(+B449/(D449*(1-VLOOKUP(A449,USD!A:K,9,0)))-1)</f>
        <v>-1.8626711038658428E-3</v>
      </c>
      <c r="I449" s="71">
        <f t="shared" si="88"/>
        <v>-1.6815178677823672E-3</v>
      </c>
      <c r="J449">
        <v>12825.38</v>
      </c>
      <c r="K449">
        <v>12788.87</v>
      </c>
      <c r="L449" s="71">
        <f t="shared" si="97"/>
        <v>-2.8466992790855405E-3</v>
      </c>
      <c r="M449" s="70">
        <f t="shared" si="98"/>
        <v>2</v>
      </c>
    </row>
    <row r="450" spans="1:14">
      <c r="A450" s="68">
        <v>43040</v>
      </c>
      <c r="B450">
        <v>15.1</v>
      </c>
      <c r="C450" s="71">
        <f t="shared" si="95"/>
        <v>1.3262599469496816E-3</v>
      </c>
      <c r="D450" s="26">
        <f t="shared" si="94"/>
        <v>15.097096611037566</v>
      </c>
      <c r="E450" s="26">
        <f>D450*(1-VLOOKUP(A450,USD!A:K,9,0))</f>
        <v>15.090411004181531</v>
      </c>
      <c r="F450">
        <v>15.1188</v>
      </c>
      <c r="G450" s="71">
        <f t="shared" si="96"/>
        <v>1.9231439244493664E-4</v>
      </c>
      <c r="H450" s="71">
        <f>(+B450/(D450*(1-VLOOKUP(A450,USD!A:K,9,0)))-1)</f>
        <v>6.3543635861296188E-4</v>
      </c>
      <c r="I450" s="71">
        <f t="shared" si="88"/>
        <v>-1.243484932666683E-3</v>
      </c>
      <c r="J450">
        <v>12788.87</v>
      </c>
      <c r="K450">
        <v>12781.84</v>
      </c>
      <c r="L450" s="71">
        <f t="shared" si="97"/>
        <v>-5.4969672848348416E-4</v>
      </c>
      <c r="M450" s="70">
        <f t="shared" si="98"/>
        <v>3</v>
      </c>
    </row>
    <row r="451" spans="1:14">
      <c r="A451" s="68">
        <v>43041</v>
      </c>
      <c r="B451">
        <v>15.12</v>
      </c>
      <c r="C451" s="71">
        <f t="shared" si="95"/>
        <v>1.3245033112583293E-3</v>
      </c>
      <c r="D451" s="26">
        <f t="shared" si="94"/>
        <v>15.129126144279697</v>
      </c>
      <c r="E451" s="26">
        <f>D451*(1-VLOOKUP(A451,USD!A:K,9,0))</f>
        <v>15.19455022384089</v>
      </c>
      <c r="F451">
        <v>15.1747</v>
      </c>
      <c r="G451" s="71">
        <f t="shared" si="96"/>
        <v>-6.0321688064901569E-4</v>
      </c>
      <c r="H451" s="71">
        <f>(+B451/(D451*(1-VLOOKUP(A451,USD!A:K,9,0)))-1)</f>
        <v>-4.9063791124214218E-3</v>
      </c>
      <c r="I451" s="71">
        <f t="shared" si="88"/>
        <v>-3.6046841123712481E-3</v>
      </c>
      <c r="J451">
        <v>12781.84</v>
      </c>
      <c r="K451">
        <v>12790.57</v>
      </c>
      <c r="L451" s="71">
        <f t="shared" si="97"/>
        <v>6.830002566140525E-4</v>
      </c>
      <c r="M451" s="70">
        <f t="shared" si="98"/>
        <v>4</v>
      </c>
    </row>
    <row r="452" spans="1:14">
      <c r="A452" s="68">
        <v>43042</v>
      </c>
      <c r="B452">
        <v>15.06</v>
      </c>
      <c r="C452" s="71">
        <f t="shared" si="95"/>
        <v>-3.9682539682538431E-3</v>
      </c>
      <c r="D452" s="26">
        <f t="shared" si="94"/>
        <v>15.186919894031307</v>
      </c>
      <c r="E452" s="26">
        <f>D452*(1-VLOOKUP(A452,USD!A:K,9,0))</f>
        <v>15.144505233972422</v>
      </c>
      <c r="F452">
        <v>15.135300000000001</v>
      </c>
      <c r="G452" s="71">
        <f t="shared" si="96"/>
        <v>-8.3571846639678427E-3</v>
      </c>
      <c r="H452" s="71">
        <f>(+B452/(D452*(1-VLOOKUP(A452,USD!A:K,9,0)))-1)</f>
        <v>-5.5799270208483076E-3</v>
      </c>
      <c r="I452" s="71">
        <f t="shared" si="88"/>
        <v>-4.9751243781094301E-3</v>
      </c>
      <c r="J452">
        <v>12790.57</v>
      </c>
      <c r="K452">
        <v>12800.87</v>
      </c>
      <c r="L452" s="71">
        <f t="shared" si="97"/>
        <v>8.0528076543906479E-4</v>
      </c>
      <c r="M452" s="70">
        <f t="shared" si="98"/>
        <v>5</v>
      </c>
    </row>
    <row r="453" spans="1:14">
      <c r="A453" s="68">
        <v>43045</v>
      </c>
      <c r="B453">
        <v>15.06</v>
      </c>
      <c r="C453" s="71">
        <f t="shared" si="95"/>
        <v>0</v>
      </c>
      <c r="D453" s="26">
        <f t="shared" si="94"/>
        <v>15.145752106145908</v>
      </c>
      <c r="E453" s="26">
        <f>D453*(1-VLOOKUP(A453,USD!A:K,9,0))</f>
        <v>15.105179027480887</v>
      </c>
      <c r="F453">
        <v>15.1029</v>
      </c>
      <c r="G453" s="71">
        <f t="shared" si="96"/>
        <v>-5.6617925306667871E-3</v>
      </c>
      <c r="H453" s="71">
        <f>(+B453/(D453*(1-VLOOKUP(A453,USD!A:K,9,0)))-1)</f>
        <v>-2.990962728656954E-3</v>
      </c>
      <c r="I453" s="71">
        <f t="shared" si="88"/>
        <v>-2.8405140734560907E-3</v>
      </c>
      <c r="J453">
        <v>12800.87</v>
      </c>
      <c r="K453">
        <v>12809.71</v>
      </c>
      <c r="L453" s="71">
        <f t="shared" si="97"/>
        <v>6.9057806227212915E-4</v>
      </c>
      <c r="M453" s="70">
        <f t="shared" si="98"/>
        <v>1</v>
      </c>
    </row>
    <row r="454" spans="1:14">
      <c r="A454" s="68">
        <v>43046</v>
      </c>
      <c r="B454">
        <v>15.3</v>
      </c>
      <c r="C454" s="71">
        <f t="shared" si="95"/>
        <v>1.5936254980079667E-2</v>
      </c>
      <c r="D454" s="26">
        <f t="shared" si="94"/>
        <v>15.257563799726928</v>
      </c>
      <c r="E454" s="26">
        <f>D454*(1-VLOOKUP(A454,USD!A:K,9,0))</f>
        <v>15.284450739949069</v>
      </c>
      <c r="F454">
        <v>15.2842</v>
      </c>
      <c r="G454" s="71">
        <f t="shared" si="96"/>
        <v>2.7813221579864322E-3</v>
      </c>
      <c r="H454" s="71">
        <f>(+B454/(D454*(1-VLOOKUP(A454,USD!A:K,9,0)))-1)</f>
        <v>1.0173254057661563E-3</v>
      </c>
      <c r="I454" s="71">
        <f t="shared" si="88"/>
        <v>1.0337472684209814E-3</v>
      </c>
      <c r="J454">
        <v>12809.71</v>
      </c>
      <c r="K454">
        <v>12940.89</v>
      </c>
      <c r="L454" s="71">
        <f t="shared" si="97"/>
        <v>1.024066899250653E-2</v>
      </c>
      <c r="M454" s="70">
        <f t="shared" si="98"/>
        <v>2</v>
      </c>
      <c r="N454" s="50" t="s">
        <v>540</v>
      </c>
    </row>
    <row r="455" spans="1:14">
      <c r="A455" s="68">
        <v>43047</v>
      </c>
      <c r="B455">
        <v>15.18</v>
      </c>
      <c r="C455" s="71">
        <f t="shared" si="95"/>
        <v>-7.8431372549020439E-3</v>
      </c>
      <c r="D455" s="26">
        <f t="shared" si="94"/>
        <v>15.249452686329919</v>
      </c>
      <c r="E455" s="26">
        <f>D455*(1-VLOOKUP(A455,USD!A:K,9,0))</f>
        <v>15.205965012714135</v>
      </c>
      <c r="F455">
        <v>15.2171</v>
      </c>
      <c r="G455" s="71">
        <f t="shared" si="96"/>
        <v>-4.5544379695789949E-3</v>
      </c>
      <c r="H455" s="71">
        <f>(+B455/(D455*(1-VLOOKUP(A455,USD!A:K,9,0)))-1)</f>
        <v>-1.7075544164690815E-3</v>
      </c>
      <c r="I455" s="71">
        <f t="shared" si="88"/>
        <v>-2.4380466711791948E-3</v>
      </c>
      <c r="J455">
        <v>12940.89</v>
      </c>
      <c r="K455">
        <v>12911.47</v>
      </c>
      <c r="L455" s="71">
        <f t="shared" si="97"/>
        <v>-2.2734139614818405E-3</v>
      </c>
      <c r="M455" s="70">
        <f t="shared" si="98"/>
        <v>3</v>
      </c>
    </row>
    <row r="456" spans="1:14">
      <c r="A456" s="68">
        <v>43048</v>
      </c>
      <c r="B456">
        <v>15.3</v>
      </c>
      <c r="C456" s="71">
        <f t="shared" si="95"/>
        <v>7.905138339921125E-3</v>
      </c>
      <c r="D456" s="26">
        <f t="shared" si="94"/>
        <v>15.313754708642781</v>
      </c>
      <c r="E456" s="26">
        <f>D456*(1-VLOOKUP(A456,USD!A:K,9,0))</f>
        <v>15.337409788457178</v>
      </c>
      <c r="F456">
        <v>15.3178</v>
      </c>
      <c r="G456" s="71">
        <f t="shared" si="96"/>
        <v>-8.9819308879346416E-4</v>
      </c>
      <c r="H456" s="71">
        <f>(+B456/(D456*(1-VLOOKUP(A456,USD!A:K,9,0)))-1)</f>
        <v>-2.4391203582062593E-3</v>
      </c>
      <c r="I456" s="71">
        <f t="shared" si="88"/>
        <v>-1.1620467691182412E-3</v>
      </c>
      <c r="J456">
        <v>12911.47</v>
      </c>
      <c r="K456">
        <v>12993.48</v>
      </c>
      <c r="L456" s="71">
        <f t="shared" si="97"/>
        <v>6.3517167293887233E-3</v>
      </c>
      <c r="M456" s="70">
        <f t="shared" si="98"/>
        <v>4</v>
      </c>
    </row>
    <row r="457" spans="1:14">
      <c r="A457" s="68">
        <v>43049</v>
      </c>
      <c r="B457">
        <v>15.44</v>
      </c>
      <c r="C457" s="71">
        <f t="shared" si="95"/>
        <v>9.1503267973855884E-3</v>
      </c>
      <c r="D457" s="26">
        <f t="shared" si="94"/>
        <v>15.467447479505106</v>
      </c>
      <c r="E457" s="26">
        <f>D457*(1-VLOOKUP(A457,USD!A:K,9,0))</f>
        <v>15.442379376001824</v>
      </c>
      <c r="F457">
        <v>15.459899999999999</v>
      </c>
      <c r="G457" s="71">
        <f t="shared" si="96"/>
        <v>-1.7745319349863342E-3</v>
      </c>
      <c r="H457" s="71">
        <f>(+B457/(D457*(1-VLOOKUP(A457,USD!A:K,9,0)))-1)</f>
        <v>-1.5408091874247187E-4</v>
      </c>
      <c r="I457" s="71">
        <f t="shared" si="88"/>
        <v>-1.287201081507594E-3</v>
      </c>
      <c r="J457">
        <v>12993.48</v>
      </c>
      <c r="K457">
        <v>13120.42</v>
      </c>
      <c r="L457" s="71">
        <f t="shared" si="97"/>
        <v>9.7695151722247964E-3</v>
      </c>
      <c r="M457" s="70">
        <f t="shared" si="98"/>
        <v>5</v>
      </c>
    </row>
    <row r="458" spans="1:14">
      <c r="A458" s="68">
        <v>43052</v>
      </c>
      <c r="B458">
        <v>15.44</v>
      </c>
      <c r="C458" s="71">
        <f t="shared" si="95"/>
        <v>0</v>
      </c>
      <c r="D458" s="26">
        <f t="shared" si="94"/>
        <v>15.525131148393116</v>
      </c>
      <c r="E458" s="26">
        <f>D458*(1-VLOOKUP(A458,USD!A:K,9,0))</f>
        <v>15.509904351456447</v>
      </c>
      <c r="F458">
        <v>15.4954</v>
      </c>
      <c r="G458" s="71">
        <f t="shared" si="96"/>
        <v>-5.4834414974928025E-3</v>
      </c>
      <c r="H458" s="71">
        <f>(+B458/(D458*(1-VLOOKUP(A458,USD!A:K,9,0)))-1)</f>
        <v>-4.5070781787176495E-3</v>
      </c>
      <c r="I458" s="71">
        <f t="shared" si="88"/>
        <v>-3.575254591685284E-3</v>
      </c>
      <c r="J458">
        <v>13120.42</v>
      </c>
      <c r="K458">
        <v>13175.78</v>
      </c>
      <c r="L458" s="71">
        <f t="shared" si="97"/>
        <v>4.2193771235983224E-3</v>
      </c>
      <c r="M458" s="70">
        <f t="shared" si="98"/>
        <v>1</v>
      </c>
    </row>
    <row r="459" spans="1:14">
      <c r="A459" s="68">
        <v>43053</v>
      </c>
      <c r="B459">
        <v>15.38</v>
      </c>
      <c r="C459" s="71">
        <f t="shared" si="95"/>
        <v>-3.8860103626942033E-3</v>
      </c>
      <c r="D459" s="26">
        <f t="shared" si="94"/>
        <v>15.416980864889972</v>
      </c>
      <c r="E459" s="26">
        <f>D459*(1-VLOOKUP(A459,USD!A:K,9,0))</f>
        <v>15.426452774050849</v>
      </c>
      <c r="F459">
        <v>15.4283</v>
      </c>
      <c r="G459" s="71">
        <f t="shared" si="96"/>
        <v>-2.3987099169455739E-3</v>
      </c>
      <c r="H459" s="71">
        <f>(+B459/(D459*(1-VLOOKUP(A459,USD!A:K,9,0)))-1)</f>
        <v>-3.0112414520198083E-3</v>
      </c>
      <c r="I459" s="71">
        <f t="shared" si="88"/>
        <v>-3.1306106311128623E-3</v>
      </c>
      <c r="J459">
        <v>13175.78</v>
      </c>
      <c r="K459">
        <v>13109.1</v>
      </c>
      <c r="L459" s="71">
        <f t="shared" si="97"/>
        <v>-5.0608009544785837E-3</v>
      </c>
      <c r="M459" s="70">
        <f t="shared" si="98"/>
        <v>2</v>
      </c>
    </row>
    <row r="460" spans="1:14">
      <c r="A460" s="68">
        <v>43054</v>
      </c>
      <c r="B460">
        <v>15.3</v>
      </c>
      <c r="C460" s="71">
        <f t="shared" si="95"/>
        <v>-5.2015604681404648E-3</v>
      </c>
      <c r="D460" s="26">
        <f t="shared" si="94"/>
        <v>15.373714669656955</v>
      </c>
      <c r="E460" s="26">
        <f>D460*(1-VLOOKUP(A460,USD!A:K,9,0))</f>
        <v>15.389357883987525</v>
      </c>
      <c r="F460">
        <v>15.403600000000001</v>
      </c>
      <c r="G460" s="71">
        <f t="shared" si="96"/>
        <v>-4.7948509023941766E-3</v>
      </c>
      <c r="H460" s="71">
        <f>(+B460/(D460*(1-VLOOKUP(A460,USD!A:K,9,0)))-1)</f>
        <v>-5.8064725416842045E-3</v>
      </c>
      <c r="I460" s="71">
        <f t="shared" si="88"/>
        <v>-6.7257004856007274E-3</v>
      </c>
      <c r="J460">
        <v>13109.1</v>
      </c>
      <c r="K460">
        <v>13062.72</v>
      </c>
      <c r="L460" s="71">
        <f t="shared" si="97"/>
        <v>-3.5380003203882016E-3</v>
      </c>
      <c r="M460" s="70">
        <f t="shared" si="98"/>
        <v>3</v>
      </c>
    </row>
    <row r="461" spans="1:14">
      <c r="A461" s="68">
        <v>43055</v>
      </c>
      <c r="B461">
        <v>15.52</v>
      </c>
      <c r="C461" s="71">
        <f t="shared" si="95"/>
        <v>1.437908496732021E-2</v>
      </c>
      <c r="D461" s="26">
        <f t="shared" si="94"/>
        <v>15.57695464864898</v>
      </c>
      <c r="E461" s="26">
        <f>D461*(1-VLOOKUP(A461,USD!A:K,9,0))</f>
        <v>15.580239213446253</v>
      </c>
      <c r="F461">
        <v>15.5906</v>
      </c>
      <c r="G461" s="71">
        <f t="shared" si="96"/>
        <v>-3.6563404037336378E-3</v>
      </c>
      <c r="H461" s="71">
        <f>(+B461/(D461*(1-VLOOKUP(A461,USD!A:K,9,0)))-1)</f>
        <v>-3.8663856582038525E-3</v>
      </c>
      <c r="I461" s="71">
        <f t="shared" si="88"/>
        <v>-4.528369658640452E-3</v>
      </c>
      <c r="J461">
        <v>13062.72</v>
      </c>
      <c r="K461">
        <v>13209.73</v>
      </c>
      <c r="L461" s="71">
        <f t="shared" si="97"/>
        <v>1.125416452316208E-2</v>
      </c>
      <c r="M461" s="70">
        <f t="shared" si="98"/>
        <v>4</v>
      </c>
    </row>
    <row r="462" spans="1:14">
      <c r="A462" s="68">
        <v>43056</v>
      </c>
      <c r="B462">
        <v>15.74</v>
      </c>
      <c r="C462" s="71">
        <f t="shared" si="95"/>
        <v>1.4175257731958713E-2</v>
      </c>
      <c r="D462" s="26">
        <f t="shared" si="94"/>
        <v>15.837056898967656</v>
      </c>
      <c r="E462" s="26">
        <f>D462*(1-VLOOKUP(A462,USD!A:K,9,0))</f>
        <v>15.845682990853229</v>
      </c>
      <c r="F462">
        <v>15.840400000000001</v>
      </c>
      <c r="G462" s="71">
        <f t="shared" si="96"/>
        <v>-6.1284681608981817E-3</v>
      </c>
      <c r="H462" s="71">
        <f>(+B462/(D462*(1-VLOOKUP(A462,USD!A:K,9,0)))-1)</f>
        <v>-6.6695131358006643E-3</v>
      </c>
      <c r="I462" s="71">
        <f t="shared" si="88"/>
        <v>-6.3382237822277032E-3</v>
      </c>
      <c r="J462">
        <v>13209.73</v>
      </c>
      <c r="K462">
        <v>13418.55</v>
      </c>
      <c r="L462" s="71">
        <f t="shared" si="97"/>
        <v>1.5808044524755704E-2</v>
      </c>
      <c r="M462" s="70">
        <f t="shared" si="98"/>
        <v>5</v>
      </c>
    </row>
    <row r="463" spans="1:14">
      <c r="A463" s="68">
        <v>43059</v>
      </c>
      <c r="B463">
        <v>15.86</v>
      </c>
      <c r="C463" s="71">
        <f t="shared" si="95"/>
        <v>7.6238881829733263E-3</v>
      </c>
      <c r="D463" s="26">
        <f t="shared" si="94"/>
        <v>15.931887604845533</v>
      </c>
      <c r="E463" s="26">
        <f>D463*(1-VLOOKUP(A463,USD!A:K,9,0))</f>
        <v>15.914608796577006</v>
      </c>
      <c r="F463">
        <v>15.9116</v>
      </c>
      <c r="G463" s="71">
        <f t="shared" si="96"/>
        <v>-4.5121837806381127E-3</v>
      </c>
      <c r="H463" s="71">
        <f>(+B463/(D463*(1-VLOOKUP(A463,USD!A:K,9,0)))-1)</f>
        <v>-3.4313627984844386E-3</v>
      </c>
      <c r="I463" s="71">
        <f t="shared" si="88"/>
        <v>-3.2429171170718085E-3</v>
      </c>
      <c r="J463">
        <v>13418.55</v>
      </c>
      <c r="K463">
        <v>13496.05</v>
      </c>
      <c r="L463" s="71">
        <f t="shared" si="97"/>
        <v>5.7755867809861083E-3</v>
      </c>
      <c r="M463" s="70">
        <f t="shared" si="98"/>
        <v>1</v>
      </c>
    </row>
    <row r="464" spans="1:14">
      <c r="A464" s="68">
        <v>43060</v>
      </c>
      <c r="B464">
        <v>16.22</v>
      </c>
      <c r="C464" s="71">
        <f t="shared" si="95"/>
        <v>2.2698612862547263E-2</v>
      </c>
      <c r="D464" s="26">
        <f t="shared" si="94"/>
        <v>16.233238078993484</v>
      </c>
      <c r="E464" s="26">
        <f>D464*(1-VLOOKUP(A464,USD!A:K,9,0))</f>
        <v>16.227911247417687</v>
      </c>
      <c r="F464">
        <v>16.229900000000001</v>
      </c>
      <c r="G464" s="71">
        <f t="shared" si="96"/>
        <v>-8.1549219749421642E-4</v>
      </c>
      <c r="H464" s="71">
        <f>(+B464/(D464*(1-VLOOKUP(A464,USD!A:K,9,0)))-1)</f>
        <v>-4.8750866929636594E-4</v>
      </c>
      <c r="I464" s="71">
        <f t="shared" si="88"/>
        <v>-6.0998527409295011E-4</v>
      </c>
      <c r="J464">
        <v>13496.05</v>
      </c>
      <c r="K464">
        <v>13768.86</v>
      </c>
      <c r="L464" s="71">
        <f t="shared" si="97"/>
        <v>2.021406263314085E-2</v>
      </c>
      <c r="M464" s="70">
        <f t="shared" si="98"/>
        <v>2</v>
      </c>
    </row>
    <row r="465" spans="1:14">
      <c r="A465" s="68">
        <v>43061</v>
      </c>
      <c r="B465">
        <v>16.36</v>
      </c>
      <c r="C465" s="71">
        <f t="shared" si="95"/>
        <v>8.6313193588163362E-3</v>
      </c>
      <c r="D465" s="26">
        <f t="shared" si="94"/>
        <v>16.344709233298907</v>
      </c>
      <c r="E465" s="26">
        <f>D465*(1-VLOOKUP(A465,USD!A:K,9,0))</f>
        <v>16.411026560581206</v>
      </c>
      <c r="F465">
        <v>16.413900000000002</v>
      </c>
      <c r="G465" s="71">
        <f t="shared" si="96"/>
        <v>9.3551781697898129E-4</v>
      </c>
      <c r="H465" s="71">
        <f>(+B465/(D465*(1-VLOOKUP(A465,USD!A:K,9,0)))-1)</f>
        <v>-3.1092851134475463E-3</v>
      </c>
      <c r="I465" s="71">
        <f t="shared" si="88"/>
        <v>-3.2838021433054809E-3</v>
      </c>
      <c r="J465">
        <v>13768.86</v>
      </c>
      <c r="K465">
        <v>13866.26</v>
      </c>
      <c r="L465" s="71">
        <f t="shared" si="97"/>
        <v>7.0739334992149239E-3</v>
      </c>
      <c r="M465" s="70">
        <f t="shared" si="98"/>
        <v>3</v>
      </c>
    </row>
    <row r="466" spans="1:14">
      <c r="A466" s="68">
        <v>43062</v>
      </c>
      <c r="B466">
        <v>15.88</v>
      </c>
      <c r="C466" s="71">
        <f t="shared" si="95"/>
        <v>-2.9339853300733409E-2</v>
      </c>
      <c r="D466" s="26">
        <f t="shared" si="94"/>
        <v>15.945450916685539</v>
      </c>
      <c r="E466" s="26">
        <f>D466*(1-VLOOKUP(A466,USD!A:K,9,0))</f>
        <v>16.008924010026515</v>
      </c>
      <c r="F466">
        <v>15.995100000000001</v>
      </c>
      <c r="G466" s="71">
        <f t="shared" si="96"/>
        <v>-4.1046764389114365E-3</v>
      </c>
      <c r="H466" s="71">
        <f>(+B466/(D466*(1-VLOOKUP(A466,USD!A:K,9,0)))-1)</f>
        <v>-8.0532589164498125E-3</v>
      </c>
      <c r="I466" s="71">
        <f t="shared" si="88"/>
        <v>-7.1959537608392576E-3</v>
      </c>
      <c r="J466">
        <v>13866.26</v>
      </c>
      <c r="K466">
        <v>13470.52</v>
      </c>
      <c r="L466" s="71">
        <f t="shared" si="97"/>
        <v>-2.8539779291604228E-2</v>
      </c>
      <c r="M466" s="70">
        <f t="shared" si="98"/>
        <v>4</v>
      </c>
      <c r="N466" s="50" t="s">
        <v>574</v>
      </c>
    </row>
    <row r="467" spans="1:14" ht="28">
      <c r="A467" s="68">
        <v>43063</v>
      </c>
      <c r="B467">
        <v>15.96</v>
      </c>
      <c r="C467" s="71">
        <f t="shared" si="95"/>
        <v>5.0377833753147971E-3</v>
      </c>
      <c r="D467" s="26">
        <f t="shared" si="94"/>
        <v>15.997237347333289</v>
      </c>
      <c r="E467" s="26">
        <f>D467*(1-VLOOKUP(A467,USD!A:K,9,0))</f>
        <v>16.007458332581685</v>
      </c>
      <c r="F467">
        <v>15.979699999999999</v>
      </c>
      <c r="G467" s="71">
        <f t="shared" si="96"/>
        <v>-2.3277361287320497E-3</v>
      </c>
      <c r="H467" s="71">
        <f>(+B467/(D467*(1-VLOOKUP(A467,USD!A:K,9,0)))-1)</f>
        <v>-2.9647637742143962E-3</v>
      </c>
      <c r="I467" s="71">
        <f t="shared" si="88"/>
        <v>-1.2328141329310816E-3</v>
      </c>
      <c r="J467">
        <v>13470.52</v>
      </c>
      <c r="K467">
        <v>13472.32</v>
      </c>
      <c r="L467" s="71">
        <f t="shared" si="97"/>
        <v>1.3362513102688212E-4</v>
      </c>
      <c r="M467" s="70">
        <f t="shared" si="98"/>
        <v>5</v>
      </c>
      <c r="N467" s="50" t="s">
        <v>577</v>
      </c>
    </row>
    <row r="468" spans="1:14">
      <c r="A468" s="68">
        <v>43066</v>
      </c>
      <c r="B468">
        <v>15.7</v>
      </c>
      <c r="C468" s="71">
        <f t="shared" si="95"/>
        <v>-1.6290726817042689E-2</v>
      </c>
      <c r="D468" s="26">
        <f t="shared" si="94"/>
        <v>15.798260225039192</v>
      </c>
      <c r="E468" s="26">
        <f>D468*(1-VLOOKUP(A468,USD!A:K,9,0))</f>
        <v>15.779204789786618</v>
      </c>
      <c r="F468">
        <v>15.776899999999999</v>
      </c>
      <c r="G468" s="71">
        <f t="shared" si="96"/>
        <v>-6.2196864489835191E-3</v>
      </c>
      <c r="H468" s="71">
        <f>(+B468/(D468*(1-VLOOKUP(A468,USD!A:K,9,0)))-1)</f>
        <v>-5.0195678959618073E-3</v>
      </c>
      <c r="I468" s="71">
        <f t="shared" si="88"/>
        <v>-4.874214833078705E-3</v>
      </c>
      <c r="J468">
        <v>13472.32</v>
      </c>
      <c r="K468">
        <v>13319.35</v>
      </c>
      <c r="L468" s="71">
        <f t="shared" si="97"/>
        <v>-1.1354391819671683E-2</v>
      </c>
      <c r="M468" s="70">
        <f t="shared" si="98"/>
        <v>1</v>
      </c>
      <c r="N468" s="50" t="s">
        <v>580</v>
      </c>
    </row>
    <row r="469" spans="1:14">
      <c r="A469" s="68">
        <v>43067</v>
      </c>
      <c r="B469">
        <v>15.64</v>
      </c>
      <c r="C469" s="71">
        <f t="shared" si="95"/>
        <v>-3.8216560509553021E-3</v>
      </c>
      <c r="D469" s="26">
        <f t="shared" si="94"/>
        <v>15.685894115553687</v>
      </c>
      <c r="E469" s="26">
        <f>D469*(1-VLOOKUP(A469,USD!A:K,9,0))</f>
        <v>15.661059221393826</v>
      </c>
      <c r="F469">
        <v>15.6867</v>
      </c>
      <c r="G469" s="71">
        <f t="shared" si="96"/>
        <v>-2.9258208180927836E-3</v>
      </c>
      <c r="H469" s="71">
        <f>(+B469/(D469*(1-VLOOKUP(A469,USD!A:K,9,0)))-1)</f>
        <v>-1.3446869139640549E-3</v>
      </c>
      <c r="I469" s="71">
        <f t="shared" si="88"/>
        <v>-2.9770442476747538E-3</v>
      </c>
      <c r="J469">
        <v>13319.35</v>
      </c>
      <c r="K469">
        <v>13242.52</v>
      </c>
      <c r="L469" s="71">
        <f t="shared" si="97"/>
        <v>-5.7682995041049567E-3</v>
      </c>
      <c r="M469" s="70">
        <f t="shared" si="98"/>
        <v>2</v>
      </c>
    </row>
    <row r="470" spans="1:14">
      <c r="A470" s="68">
        <v>43068</v>
      </c>
      <c r="B470">
        <v>15.64</v>
      </c>
      <c r="C470" s="71">
        <f t="shared" si="95"/>
        <v>0</v>
      </c>
      <c r="D470" s="26">
        <f t="shared" si="94"/>
        <v>15.71875448071817</v>
      </c>
      <c r="E470" s="26">
        <f>D470*(1-VLOOKUP(A470,USD!A:K,9,0))</f>
        <v>15.716184680432221</v>
      </c>
      <c r="F470">
        <v>15.73</v>
      </c>
      <c r="G470" s="71">
        <f t="shared" si="96"/>
        <v>-5.010223985289386E-3</v>
      </c>
      <c r="H470" s="71">
        <f>(+B470/(D470*(1-VLOOKUP(A470,USD!A:K,9,0)))-1)</f>
        <v>-4.8475302359531902E-3</v>
      </c>
      <c r="I470" s="71">
        <f t="shared" si="88"/>
        <v>-5.7215511760966287E-3</v>
      </c>
      <c r="J470">
        <v>13242.52</v>
      </c>
      <c r="K470">
        <v>13269.58</v>
      </c>
      <c r="L470" s="71">
        <f t="shared" si="97"/>
        <v>2.0434177180777002E-3</v>
      </c>
      <c r="M470" s="70">
        <f t="shared" si="98"/>
        <v>3</v>
      </c>
      <c r="N470" s="50" t="s">
        <v>582</v>
      </c>
    </row>
    <row r="471" spans="1:14">
      <c r="A471" s="68">
        <v>43069</v>
      </c>
      <c r="B471">
        <v>15.38</v>
      </c>
      <c r="C471" s="71">
        <f t="shared" si="95"/>
        <v>-1.6624040920716121E-2</v>
      </c>
      <c r="D471" s="26">
        <f t="shared" si="94"/>
        <v>15.517407122154584</v>
      </c>
      <c r="E471" s="26">
        <f>D471*(1-VLOOKUP(A471,USD!A:K,9,0))</f>
        <v>15.494535188590243</v>
      </c>
      <c r="F471">
        <v>15.4872</v>
      </c>
      <c r="G471" s="71">
        <f t="shared" si="96"/>
        <v>-8.8550310675553634E-3</v>
      </c>
      <c r="H471" s="71">
        <f>(+B471/(D471*(1-VLOOKUP(A471,USD!A:K,9,0)))-1)</f>
        <v>-7.3919731825567991E-3</v>
      </c>
      <c r="I471" s="71">
        <f t="shared" si="88"/>
        <v>-6.9218451366288569E-3</v>
      </c>
      <c r="J471">
        <v>13269.58</v>
      </c>
      <c r="K471">
        <v>13090.24</v>
      </c>
      <c r="L471" s="71">
        <f t="shared" si="97"/>
        <v>-1.3515122558513504E-2</v>
      </c>
      <c r="M471" s="70">
        <f t="shared" si="98"/>
        <v>4</v>
      </c>
    </row>
    <row r="472" spans="1:14">
      <c r="A472" s="68">
        <v>43070</v>
      </c>
      <c r="B472">
        <v>15.28</v>
      </c>
      <c r="C472" s="71">
        <f t="shared" si="95"/>
        <v>-6.5019505851756643E-3</v>
      </c>
      <c r="D472" s="26">
        <f t="shared" si="94"/>
        <v>15.366854002982375</v>
      </c>
      <c r="E472" s="26">
        <f>D472*(1-VLOOKUP(A472,USD!A:K,9,0))</f>
        <v>15.368119849968839</v>
      </c>
      <c r="F472">
        <v>15.3703</v>
      </c>
      <c r="G472" s="71">
        <f t="shared" si="96"/>
        <v>-5.6520354111205817E-3</v>
      </c>
      <c r="H472" s="71">
        <f>(+B472/(D472*(1-VLOOKUP(A472,USD!A:K,9,0)))-1)</f>
        <v>-5.7339382324649302E-3</v>
      </c>
      <c r="I472" s="71">
        <f t="shared" si="88"/>
        <v>-5.8749666564739123E-3</v>
      </c>
      <c r="J472">
        <v>13090.24</v>
      </c>
      <c r="K472">
        <v>12988.52</v>
      </c>
      <c r="L472" s="71">
        <f t="shared" si="97"/>
        <v>-7.7706749456082358E-3</v>
      </c>
      <c r="M472" s="70">
        <f t="shared" si="98"/>
        <v>5</v>
      </c>
    </row>
    <row r="473" spans="1:14">
      <c r="A473" s="68">
        <v>43073</v>
      </c>
      <c r="B473">
        <v>15.44</v>
      </c>
      <c r="C473" s="71">
        <f t="shared" si="95"/>
        <v>1.0471204188481575E-2</v>
      </c>
      <c r="D473" s="26">
        <f t="shared" si="94"/>
        <v>15.507145575323438</v>
      </c>
      <c r="E473" s="26">
        <f>D473*(1-VLOOKUP(A473,USD!A:K,9,0))</f>
        <v>15.509771028532372</v>
      </c>
      <c r="F473">
        <v>15.507</v>
      </c>
      <c r="G473" s="71">
        <f t="shared" si="96"/>
        <v>-4.3299764613216052E-3</v>
      </c>
      <c r="H473" s="71">
        <f>(+B473/(D473*(1-VLOOKUP(A473,USD!A:K,9,0)))-1)</f>
        <v>-4.4985208617212002E-3</v>
      </c>
      <c r="I473" s="71">
        <f t="shared" si="88"/>
        <v>-4.3206293931772333E-3</v>
      </c>
      <c r="J473">
        <v>12988.52</v>
      </c>
      <c r="K473">
        <v>13104.16</v>
      </c>
      <c r="L473" s="71">
        <f t="shared" si="97"/>
        <v>8.9032468672334275E-3</v>
      </c>
      <c r="M473" s="70">
        <f t="shared" si="98"/>
        <v>1</v>
      </c>
    </row>
    <row r="474" spans="1:14">
      <c r="A474" s="68">
        <v>43074</v>
      </c>
      <c r="B474">
        <v>15.66</v>
      </c>
      <c r="C474" s="71">
        <f t="shared" si="95"/>
        <v>1.4248704663212486E-2</v>
      </c>
      <c r="D474" s="26">
        <f t="shared" si="94"/>
        <v>15.739187982289595</v>
      </c>
      <c r="E474" s="26">
        <f>D474*(1-VLOOKUP(A474,USD!A:K,9,0))</f>
        <v>15.740175477968922</v>
      </c>
      <c r="F474">
        <v>15.7456</v>
      </c>
      <c r="G474" s="71">
        <f t="shared" si="96"/>
        <v>-5.0312622467372226E-3</v>
      </c>
      <c r="H474" s="71">
        <f>(+B474/(D474*(1-VLOOKUP(A474,USD!A:K,9,0)))-1)</f>
        <v>-5.093683871640553E-3</v>
      </c>
      <c r="I474" s="71">
        <f t="shared" si="88"/>
        <v>-5.4364393862411653E-3</v>
      </c>
      <c r="J474">
        <v>13104.16</v>
      </c>
      <c r="K474">
        <v>13300.37</v>
      </c>
      <c r="L474" s="71">
        <f t="shared" si="97"/>
        <v>1.497310777646188E-2</v>
      </c>
      <c r="M474" s="70">
        <f t="shared" si="98"/>
        <v>2</v>
      </c>
    </row>
    <row r="475" spans="1:14">
      <c r="A475" s="68">
        <v>43075</v>
      </c>
      <c r="B475">
        <v>15.4</v>
      </c>
      <c r="C475" s="71">
        <f t="shared" si="95"/>
        <v>-1.6602809706257937E-2</v>
      </c>
      <c r="D475" s="26">
        <f t="shared" si="94"/>
        <v>15.550738822453811</v>
      </c>
      <c r="E475" s="26">
        <f>D475*(1-VLOOKUP(A475,USD!A:K,9,0))</f>
        <v>15.544098408400831</v>
      </c>
      <c r="F475">
        <v>15.541499999999999</v>
      </c>
      <c r="G475" s="71">
        <f t="shared" si="96"/>
        <v>-9.693354391378306E-3</v>
      </c>
      <c r="H475" s="71">
        <f>(+B475/(D475*(1-VLOOKUP(A475,USD!A:K,9,0)))-1)</f>
        <v>-9.2702969715472427E-3</v>
      </c>
      <c r="I475" s="71">
        <f t="shared" si="88"/>
        <v>-9.1046552778044632E-3</v>
      </c>
      <c r="J475">
        <v>13300.37</v>
      </c>
      <c r="K475">
        <v>13135.77</v>
      </c>
      <c r="L475" s="71">
        <f t="shared" si="97"/>
        <v>-1.2375595566138431E-2</v>
      </c>
      <c r="M475" s="70">
        <f t="shared" si="98"/>
        <v>3</v>
      </c>
    </row>
    <row r="476" spans="1:14">
      <c r="A476" s="68">
        <v>43076</v>
      </c>
      <c r="B476">
        <v>15.22</v>
      </c>
      <c r="C476" s="71">
        <f t="shared" si="95"/>
        <v>-1.1688311688311637E-2</v>
      </c>
      <c r="D476" s="26">
        <f t="shared" si="94"/>
        <v>15.336899006301115</v>
      </c>
      <c r="E476" s="26">
        <f>D476*(1-VLOOKUP(A476,USD!A:K,9,0))</f>
        <v>15.334164280403916</v>
      </c>
      <c r="F476">
        <v>15.3324</v>
      </c>
      <c r="G476" s="71">
        <f t="shared" si="96"/>
        <v>-7.6220757698858277E-3</v>
      </c>
      <c r="H476" s="71">
        <f>(+B476/(D476*(1-VLOOKUP(A476,USD!A:K,9,0)))-1)</f>
        <v>-7.44509308210628E-3</v>
      </c>
      <c r="I476" s="71">
        <f t="shared" si="88"/>
        <v>-7.3308810101483379E-3</v>
      </c>
      <c r="J476">
        <v>13135.77</v>
      </c>
      <c r="K476">
        <v>12962.84</v>
      </c>
      <c r="L476" s="71">
        <f t="shared" si="97"/>
        <v>-1.3164816375438981E-2</v>
      </c>
      <c r="M476" s="70">
        <f t="shared" si="98"/>
        <v>4</v>
      </c>
    </row>
    <row r="477" spans="1:14">
      <c r="A477" s="68">
        <v>43077</v>
      </c>
      <c r="B477">
        <v>15.42</v>
      </c>
      <c r="C477" s="71">
        <f t="shared" si="95"/>
        <v>1.3140604467805517E-2</v>
      </c>
      <c r="D477" s="26">
        <f t="shared" si="94"/>
        <v>15.45369576697699</v>
      </c>
      <c r="E477" s="26">
        <f>D477*(1-VLOOKUP(A477,USD!A:K,9,0))</f>
        <v>15.441966817271007</v>
      </c>
      <c r="F477">
        <v>15.4291</v>
      </c>
      <c r="G477" s="71">
        <f t="shared" si="96"/>
        <v>-2.1804342136070298E-3</v>
      </c>
      <c r="H477" s="71">
        <f>(+B477/(D477*(1-VLOOKUP(A477,USD!A:K,9,0)))-1)</f>
        <v>-1.4225401162265561E-3</v>
      </c>
      <c r="I477" s="71">
        <f t="shared" si="88"/>
        <v>-5.8979460888841651E-4</v>
      </c>
      <c r="J477">
        <v>12962.84</v>
      </c>
      <c r="K477">
        <v>13065.39</v>
      </c>
      <c r="L477" s="71">
        <f t="shared" si="97"/>
        <v>7.9110750421975684E-3</v>
      </c>
      <c r="M477" s="70">
        <f t="shared" si="98"/>
        <v>5</v>
      </c>
    </row>
    <row r="478" spans="1:14">
      <c r="A478" s="68">
        <v>43080</v>
      </c>
      <c r="B478">
        <v>15.66</v>
      </c>
      <c r="C478" s="71">
        <f t="shared" si="95"/>
        <v>1.5564202334630295E-2</v>
      </c>
      <c r="D478" s="26">
        <f t="shared" si="94"/>
        <v>15.66751469707372</v>
      </c>
      <c r="E478" s="26">
        <f>D478*(1-VLOOKUP(A478,USD!A:K,9,0))</f>
        <v>15.678032948526807</v>
      </c>
      <c r="F478">
        <v>15.6775</v>
      </c>
      <c r="G478" s="71">
        <f t="shared" si="96"/>
        <v>-4.7963555286301141E-4</v>
      </c>
      <c r="H478" s="71">
        <f>(+B478/(D478*(1-VLOOKUP(A478,USD!A:K,9,0)))-1)</f>
        <v>-1.1502047856393194E-3</v>
      </c>
      <c r="I478" s="71">
        <f t="shared" si="88"/>
        <v>-1.1162494020092728E-3</v>
      </c>
      <c r="J478">
        <v>13065.39</v>
      </c>
      <c r="K478">
        <v>13267.28</v>
      </c>
      <c r="L478" s="71">
        <f t="shared" si="97"/>
        <v>1.5452275056466069E-2</v>
      </c>
      <c r="M478" s="70">
        <f t="shared" si="98"/>
        <v>1</v>
      </c>
    </row>
    <row r="479" spans="1:14">
      <c r="A479" s="68">
        <v>43081</v>
      </c>
      <c r="B479">
        <v>15.36</v>
      </c>
      <c r="C479" s="71">
        <f t="shared" si="95"/>
        <v>-1.9157088122605415E-2</v>
      </c>
      <c r="D479" s="26">
        <f t="shared" si="94"/>
        <v>15.427104873794777</v>
      </c>
      <c r="E479" s="26">
        <f>D479*(1-VLOOKUP(A479,USD!A:K,9,0))</f>
        <v>15.427104873794777</v>
      </c>
      <c r="F479">
        <v>15.417299999999999</v>
      </c>
      <c r="G479" s="71">
        <f t="shared" si="96"/>
        <v>-4.3498034364675142E-3</v>
      </c>
      <c r="H479" s="71">
        <f>(+B479/(D479*(1-VLOOKUP(A479,USD!A:K,9,0)))-1)</f>
        <v>-4.3498034364675142E-3</v>
      </c>
      <c r="I479" s="71">
        <f t="shared" si="88"/>
        <v>-3.7166040746433593E-3</v>
      </c>
      <c r="J479">
        <v>13267.28</v>
      </c>
      <c r="K479">
        <v>13055.38</v>
      </c>
      <c r="L479" s="71">
        <f t="shared" si="97"/>
        <v>-1.5971623422434855E-2</v>
      </c>
      <c r="M479" s="70">
        <f t="shared" si="98"/>
        <v>2</v>
      </c>
    </row>
    <row r="480" spans="1:14">
      <c r="A480" s="68">
        <v>43082</v>
      </c>
      <c r="B480">
        <v>15.58</v>
      </c>
      <c r="C480" s="71">
        <f t="shared" si="95"/>
        <v>1.4322916666666741E-2</v>
      </c>
      <c r="D480" s="26">
        <f t="shared" si="94"/>
        <v>15.559824686144715</v>
      </c>
      <c r="E480" s="26">
        <f>D480*(1-VLOOKUP(A480,USD!A:K,9,0))</f>
        <v>15.550565151665205</v>
      </c>
      <c r="F480">
        <v>15.5589</v>
      </c>
      <c r="G480" s="71">
        <f t="shared" si="96"/>
        <v>1.2966286100415392E-3</v>
      </c>
      <c r="H480" s="71">
        <f>(+B480/(D480*(1-VLOOKUP(A480,USD!A:K,9,0)))-1)</f>
        <v>1.8928474976771525E-3</v>
      </c>
      <c r="I480" s="71">
        <f t="shared" si="88"/>
        <v>1.3561370019732344E-3</v>
      </c>
      <c r="J480">
        <v>13055.38</v>
      </c>
      <c r="K480">
        <v>13176.07</v>
      </c>
      <c r="L480" s="71">
        <f t="shared" si="97"/>
        <v>9.2444647340790276E-3</v>
      </c>
      <c r="M480" s="70">
        <f t="shared" si="98"/>
        <v>3</v>
      </c>
    </row>
    <row r="481" spans="1:15">
      <c r="A481" s="68">
        <v>43083</v>
      </c>
      <c r="B481">
        <v>15.5</v>
      </c>
      <c r="C481" s="71">
        <f t="shared" si="95"/>
        <v>-5.1347881899871384E-3</v>
      </c>
      <c r="D481" s="26">
        <f t="shared" si="94"/>
        <v>15.456650607654634</v>
      </c>
      <c r="E481" s="26">
        <f>D481*(1-VLOOKUP(A481,USD!A:K,9,0))</f>
        <v>15.490236277275311</v>
      </c>
      <c r="F481">
        <v>15.4956</v>
      </c>
      <c r="G481" s="71">
        <f t="shared" si="96"/>
        <v>2.8045786532755468E-3</v>
      </c>
      <c r="H481" s="71">
        <f>(+B481/(D481*(1-VLOOKUP(A481,USD!A:K,9,0)))-1)</f>
        <v>6.3031464142437876E-4</v>
      </c>
      <c r="I481" s="71">
        <f t="shared" si="88"/>
        <v>2.839515733499276E-4</v>
      </c>
      <c r="J481">
        <v>13176.07</v>
      </c>
      <c r="K481">
        <v>13089.48</v>
      </c>
      <c r="L481" s="71">
        <f t="shared" si="97"/>
        <v>-6.5717622933090247E-3</v>
      </c>
      <c r="M481" s="70">
        <f t="shared" si="98"/>
        <v>4</v>
      </c>
    </row>
    <row r="482" spans="1:15">
      <c r="A482" s="68">
        <v>43084</v>
      </c>
      <c r="B482">
        <v>15.28</v>
      </c>
      <c r="C482" s="71">
        <f t="shared" si="95"/>
        <v>-1.4193548387096855E-2</v>
      </c>
      <c r="D482" s="26">
        <f t="shared" si="94"/>
        <v>15.281588857616956</v>
      </c>
      <c r="E482" s="26">
        <f>D482*(1-VLOOKUP(A482,USD!A:K,9,0))</f>
        <v>15.286954669366908</v>
      </c>
      <c r="F482">
        <v>15.2834</v>
      </c>
      <c r="G482" s="71">
        <f t="shared" si="96"/>
        <v>-1.0397201703049586E-4</v>
      </c>
      <c r="H482" s="71">
        <f>(+B482/(D482*(1-VLOOKUP(A482,USD!A:K,9,0)))-1)</f>
        <v>-4.5494145284841192E-4</v>
      </c>
      <c r="I482" s="71">
        <f t="shared" si="88"/>
        <v>-2.224635879451986E-4</v>
      </c>
      <c r="J482">
        <v>13089.48</v>
      </c>
      <c r="K482">
        <v>12908.7</v>
      </c>
      <c r="L482" s="71">
        <f t="shared" si="97"/>
        <v>-1.3811091044105606E-2</v>
      </c>
      <c r="M482" s="70">
        <f t="shared" si="98"/>
        <v>5</v>
      </c>
    </row>
    <row r="483" spans="1:15">
      <c r="A483" s="68">
        <v>43087</v>
      </c>
      <c r="B483">
        <v>15.02</v>
      </c>
      <c r="C483" s="71">
        <f t="shared" si="95"/>
        <v>3.9167457590867372E-3</v>
      </c>
      <c r="D483" s="26">
        <f t="shared" si="94"/>
        <v>15.033846727245965</v>
      </c>
      <c r="E483" s="26">
        <f>D483*(1-VLOOKUP(A483,USD!A:K,9,0))</f>
        <v>15.023677547221196</v>
      </c>
      <c r="F483">
        <v>15.0288</v>
      </c>
      <c r="G483" s="71">
        <f t="shared" si="96"/>
        <v>-9.2103687746603047E-4</v>
      </c>
      <c r="H483" s="71">
        <f>(+B483/(D483*(1-VLOOKUP(A483,USD!A:K,9,0)))-1)</f>
        <v>-2.4478342334210978E-4</v>
      </c>
      <c r="I483" s="71">
        <f t="shared" si="88"/>
        <v>-5.8554242521036137E-4</v>
      </c>
      <c r="J483">
        <v>12908.7</v>
      </c>
      <c r="K483">
        <v>12968.26</v>
      </c>
      <c r="L483" s="71">
        <f t="shared" si="97"/>
        <v>4.613942534879456E-3</v>
      </c>
      <c r="M483" s="70">
        <f t="shared" si="98"/>
        <v>1</v>
      </c>
      <c r="N483" s="50" t="s">
        <v>611</v>
      </c>
      <c r="O483">
        <f>0.27*1.18</f>
        <v>0.31859999999999999</v>
      </c>
    </row>
    <row r="484" spans="1:15">
      <c r="A484" s="68">
        <v>43088</v>
      </c>
      <c r="B484">
        <v>15.32</v>
      </c>
      <c r="C484" s="71">
        <f t="shared" si="95"/>
        <v>1.9973368841544659E-2</v>
      </c>
      <c r="D484" s="26">
        <f t="shared" si="94"/>
        <v>15.279421771000891</v>
      </c>
      <c r="E484" s="26">
        <f>D484*(1-VLOOKUP(A484,USD!A:K,9,0))</f>
        <v>15.275527618988104</v>
      </c>
      <c r="F484">
        <v>15.281700000000001</v>
      </c>
      <c r="G484" s="71">
        <f t="shared" si="96"/>
        <v>2.6557437583223376E-3</v>
      </c>
      <c r="H484" s="71">
        <f>(+B484/(D484*(1-VLOOKUP(A484,USD!A:K,9,0)))-1)</f>
        <v>2.9113482768750032E-3</v>
      </c>
      <c r="I484" s="71">
        <f t="shared" si="88"/>
        <v>2.5062656641603454E-3</v>
      </c>
      <c r="J484">
        <v>12968.26</v>
      </c>
      <c r="K484">
        <v>13184.52</v>
      </c>
      <c r="L484" s="71">
        <f t="shared" si="97"/>
        <v>1.6676099954812784E-2</v>
      </c>
      <c r="M484" s="70">
        <f t="shared" si="98"/>
        <v>2</v>
      </c>
    </row>
    <row r="485" spans="1:15">
      <c r="A485" s="68">
        <v>43089</v>
      </c>
      <c r="B485">
        <v>15.4</v>
      </c>
      <c r="C485" s="71">
        <f t="shared" si="95"/>
        <v>5.2219321148825326E-3</v>
      </c>
      <c r="D485" s="26">
        <f t="shared" si="94"/>
        <v>15.321003853837681</v>
      </c>
      <c r="E485" s="26">
        <f>D485*(1-VLOOKUP(A485,USD!A:K,9,0))</f>
        <v>15.364196820554302</v>
      </c>
      <c r="F485">
        <v>15.379899999999999</v>
      </c>
      <c r="G485" s="71">
        <f t="shared" si="96"/>
        <v>5.1560685524227878E-3</v>
      </c>
      <c r="H485" s="71">
        <f>(+B485/(D485*(1-VLOOKUP(A485,USD!A:K,9,0)))-1)</f>
        <v>2.3302994529335042E-3</v>
      </c>
      <c r="I485" s="71">
        <f t="shared" si="88"/>
        <v>1.3069005650232501E-3</v>
      </c>
      <c r="J485">
        <v>13184.52</v>
      </c>
      <c r="K485">
        <v>13218.43</v>
      </c>
      <c r="L485" s="71">
        <f t="shared" si="97"/>
        <v>2.5719555964114349E-3</v>
      </c>
      <c r="M485" s="70">
        <f t="shared" si="98"/>
        <v>3</v>
      </c>
    </row>
    <row r="486" spans="1:15">
      <c r="A486" s="68">
        <v>43090</v>
      </c>
      <c r="B486">
        <v>15.6</v>
      </c>
      <c r="C486" s="71">
        <f t="shared" si="95"/>
        <v>1.298701298701288E-2</v>
      </c>
      <c r="D486" s="26">
        <f t="shared" si="94"/>
        <v>15.534566636431103</v>
      </c>
      <c r="E486" s="26">
        <f>D486*(1-VLOOKUP(A486,USD!A:K,9,0))</f>
        <v>15.598226281941562</v>
      </c>
      <c r="F486">
        <v>15.595599999999999</v>
      </c>
      <c r="G486" s="71">
        <f t="shared" si="96"/>
        <v>4.2121138684001469E-3</v>
      </c>
      <c r="H486" s="71">
        <f>(+B486/(D486*(1-VLOOKUP(A486,USD!A:K,9,0)))-1)</f>
        <v>1.1371280467264988E-4</v>
      </c>
      <c r="I486" s="71">
        <f t="shared" si="88"/>
        <v>2.8213085742145871E-4</v>
      </c>
      <c r="J486">
        <v>13218.43</v>
      </c>
      <c r="K486">
        <v>13351.36</v>
      </c>
      <c r="L486" s="71">
        <f t="shared" si="97"/>
        <v>1.0056413658808161E-2</v>
      </c>
      <c r="M486" s="70">
        <f t="shared" si="98"/>
        <v>4</v>
      </c>
      <c r="N486" s="50" t="s">
        <v>607</v>
      </c>
    </row>
    <row r="487" spans="1:15">
      <c r="A487" s="68">
        <v>43091</v>
      </c>
      <c r="B487">
        <v>15.52</v>
      </c>
      <c r="C487" s="71">
        <f t="shared" ref="C487:C518" si="99">B487/(B486-O487)-1</f>
        <v>-5.12820512820511E-3</v>
      </c>
      <c r="D487" s="26">
        <f t="shared" ref="D487:D518" si="100">+(F486-O487)*(1+L487)</f>
        <v>15.530070109412073</v>
      </c>
      <c r="E487" s="26">
        <f>D487*(1-VLOOKUP(A487,USD!A:K,9,0))</f>
        <v>15.535404064441835</v>
      </c>
      <c r="F487">
        <v>15.5129</v>
      </c>
      <c r="G487" s="71">
        <f t="shared" si="96"/>
        <v>-6.4842652616037277E-4</v>
      </c>
      <c r="H487" s="71">
        <f>(+B487/(D487*(1-VLOOKUP(A487,USD!A:K,9,0)))-1)</f>
        <v>-9.9154578651050596E-4</v>
      </c>
      <c r="I487" s="71">
        <f t="shared" si="88"/>
        <v>4.5768360525744178E-4</v>
      </c>
      <c r="J487">
        <v>13351.36</v>
      </c>
      <c r="K487">
        <v>13295.26</v>
      </c>
      <c r="L487" s="71">
        <f t="shared" si="97"/>
        <v>-4.2018191405220895E-3</v>
      </c>
      <c r="M487" s="70">
        <f t="shared" si="98"/>
        <v>5</v>
      </c>
    </row>
    <row r="488" spans="1:15">
      <c r="A488" s="68">
        <v>43094</v>
      </c>
      <c r="B488">
        <v>15.52</v>
      </c>
      <c r="C488" s="71">
        <f t="shared" si="99"/>
        <v>0</v>
      </c>
      <c r="D488" s="26">
        <f t="shared" si="100"/>
        <v>15.525408088446557</v>
      </c>
      <c r="E488" s="26">
        <f>D488*(1-VLOOKUP(A488,USD!A:K,9,0))</f>
        <v>15.525408088446557</v>
      </c>
      <c r="F488">
        <v>15.53</v>
      </c>
      <c r="G488" s="71">
        <f t="shared" si="96"/>
        <v>-3.4833792553135012E-4</v>
      </c>
      <c r="H488" s="71">
        <f>(+B488/(D488*(1-VLOOKUP(A488,USD!A:K,9,0)))-1)</f>
        <v>-3.4833792553135012E-4</v>
      </c>
      <c r="I488" s="71">
        <f t="shared" si="88"/>
        <v>-6.4391500321958617E-4</v>
      </c>
      <c r="J488">
        <v>13295.26</v>
      </c>
      <c r="K488">
        <v>13305.98</v>
      </c>
      <c r="L488" s="71">
        <f t="shared" si="97"/>
        <v>8.0630239649304158E-4</v>
      </c>
      <c r="M488" s="70">
        <f t="shared" si="98"/>
        <v>1</v>
      </c>
    </row>
    <row r="489" spans="1:15">
      <c r="A489" s="68">
        <v>43095</v>
      </c>
      <c r="B489">
        <v>15.52</v>
      </c>
      <c r="C489" s="71">
        <f t="shared" si="99"/>
        <v>0</v>
      </c>
      <c r="D489" s="26">
        <f t="shared" si="100"/>
        <v>15.579965451624007</v>
      </c>
      <c r="E489" s="26">
        <f>D489*(1-VLOOKUP(A489,USD!A:K,9,0))</f>
        <v>15.618140812840002</v>
      </c>
      <c r="F489">
        <v>15.62</v>
      </c>
      <c r="G489" s="71">
        <f t="shared" si="96"/>
        <v>-3.8488821949060892E-3</v>
      </c>
      <c r="H489" s="71">
        <f>(+B489/(D489*(1-VLOOKUP(A489,USD!A:K,9,0)))-1)</f>
        <v>-6.2837705214771056E-3</v>
      </c>
      <c r="I489" s="71">
        <f t="shared" si="88"/>
        <v>-6.4020486555698142E-3</v>
      </c>
      <c r="J489">
        <v>13305.98</v>
      </c>
      <c r="K489">
        <v>13348.79</v>
      </c>
      <c r="L489" s="71">
        <f t="shared" si="97"/>
        <v>3.2173503943340176E-3</v>
      </c>
      <c r="M489" s="70">
        <f t="shared" si="98"/>
        <v>2</v>
      </c>
    </row>
    <row r="490" spans="1:15">
      <c r="A490" s="68">
        <v>43096</v>
      </c>
      <c r="B490">
        <v>15.22</v>
      </c>
      <c r="C490" s="71">
        <f t="shared" si="99"/>
        <v>-1.9329896907216426E-2</v>
      </c>
      <c r="D490" s="26">
        <f t="shared" si="100"/>
        <v>15.316687100478768</v>
      </c>
      <c r="E490" s="26">
        <f>D490*(1-VLOOKUP(A490,USD!A:K,9,0))</f>
        <v>15.310665321442636</v>
      </c>
      <c r="F490">
        <v>15.294499999999999</v>
      </c>
      <c r="G490" s="71">
        <f t="shared" si="96"/>
        <v>-6.3125335031323226E-3</v>
      </c>
      <c r="H490" s="71">
        <f>(+B490/(D490*(1-VLOOKUP(A490,USD!A:K,9,0)))-1)</f>
        <v>-5.9217100981012738E-3</v>
      </c>
      <c r="I490" s="71">
        <f t="shared" si="88"/>
        <v>-4.8710320703519994E-3</v>
      </c>
      <c r="J490">
        <v>13348.79</v>
      </c>
      <c r="K490">
        <v>13089.58</v>
      </c>
      <c r="L490" s="71">
        <f t="shared" si="97"/>
        <v>-1.9418239405968651E-2</v>
      </c>
      <c r="M490" s="70">
        <f t="shared" si="98"/>
        <v>3</v>
      </c>
    </row>
    <row r="491" spans="1:15">
      <c r="A491" s="68">
        <v>43097</v>
      </c>
      <c r="B491">
        <v>15.42</v>
      </c>
      <c r="C491" s="71">
        <f t="shared" si="99"/>
        <v>1.3140604467805517E-2</v>
      </c>
      <c r="D491" s="26">
        <f t="shared" si="100"/>
        <v>15.417876476174179</v>
      </c>
      <c r="E491" s="26">
        <f>D491*(1-VLOOKUP(A491,USD!A:K,9,0))</f>
        <v>15.438648702479258</v>
      </c>
      <c r="F491">
        <v>15.452199999999999</v>
      </c>
      <c r="G491" s="71">
        <f t="shared" si="96"/>
        <v>1.3773127765692728E-4</v>
      </c>
      <c r="H491" s="71">
        <f>(+B491/(D491*(1-VLOOKUP(A491,USD!A:K,9,0)))-1)</f>
        <v>-1.2079232346456914E-3</v>
      </c>
      <c r="I491" s="71">
        <f t="shared" si="88"/>
        <v>-2.0838456659892923E-3</v>
      </c>
      <c r="J491">
        <v>13089.58</v>
      </c>
      <c r="K491">
        <v>13195.17</v>
      </c>
      <c r="L491" s="71">
        <f t="shared" si="97"/>
        <v>8.0667217741134944E-3</v>
      </c>
      <c r="M491" s="70">
        <f t="shared" si="98"/>
        <v>4</v>
      </c>
    </row>
    <row r="492" spans="1:15">
      <c r="A492" s="68">
        <v>43098</v>
      </c>
      <c r="B492">
        <v>15.46</v>
      </c>
      <c r="C492" s="71">
        <f t="shared" si="99"/>
        <v>2.5940337224383825E-3</v>
      </c>
      <c r="D492" s="26">
        <f t="shared" si="100"/>
        <v>15.452844077340419</v>
      </c>
      <c r="E492" s="26">
        <f>D492*(1-VLOOKUP(A492,USD!A:K,9,0))</f>
        <v>15.513182442992381</v>
      </c>
      <c r="F492">
        <v>15.513999999999999</v>
      </c>
      <c r="G492" s="71">
        <f t="shared" si="96"/>
        <v>4.6308126994398791E-4</v>
      </c>
      <c r="H492" s="71">
        <f>(+B492/(D492*(1-VLOOKUP(A492,USD!A:K,9,0)))-1)</f>
        <v>-3.428209729874232E-3</v>
      </c>
      <c r="I492" s="71">
        <f t="shared" si="88"/>
        <v>-3.4807270852132977E-3</v>
      </c>
      <c r="J492">
        <v>13195.17</v>
      </c>
      <c r="K492">
        <v>13195.72</v>
      </c>
      <c r="L492" s="71">
        <f t="shared" si="97"/>
        <v>4.1681918459435252E-5</v>
      </c>
      <c r="M492" s="70">
        <f t="shared" si="98"/>
        <v>5</v>
      </c>
    </row>
    <row r="493" spans="1:15" ht="28">
      <c r="A493" s="68">
        <v>43102</v>
      </c>
      <c r="B493">
        <v>15.86</v>
      </c>
      <c r="C493" s="71">
        <f t="shared" si="99"/>
        <v>2.5873221216041298E-2</v>
      </c>
      <c r="D493" s="26">
        <f t="shared" si="100"/>
        <v>15.78271438921105</v>
      </c>
      <c r="E493" s="26">
        <f>D493*(1-VLOOKUP(A493,USD!A:K,9,0))</f>
        <v>15.833814790188821</v>
      </c>
      <c r="F493">
        <v>15.8339</v>
      </c>
      <c r="G493" s="71">
        <f t="shared" si="96"/>
        <v>4.8968516367362547E-3</v>
      </c>
      <c r="H493" s="71">
        <f>(+B493/(D493*(1-VLOOKUP(A493,USD!A:K,9,0)))-1)</f>
        <v>1.6537524379407476E-3</v>
      </c>
      <c r="I493" s="71">
        <f t="shared" si="88"/>
        <v>1.6483620586209558E-3</v>
      </c>
      <c r="J493">
        <v>13195.72</v>
      </c>
      <c r="K493">
        <v>13424.28</v>
      </c>
      <c r="L493" s="71">
        <f t="shared" si="97"/>
        <v>1.7320767642841961E-2</v>
      </c>
      <c r="M493" s="70">
        <f t="shared" si="98"/>
        <v>2</v>
      </c>
      <c r="N493" s="50" t="s">
        <v>621</v>
      </c>
    </row>
    <row r="494" spans="1:15">
      <c r="A494" s="68">
        <v>43103</v>
      </c>
      <c r="B494">
        <v>15.86</v>
      </c>
      <c r="C494" s="71">
        <f t="shared" si="99"/>
        <v>0</v>
      </c>
      <c r="D494" s="26">
        <f t="shared" si="100"/>
        <v>15.831765110158607</v>
      </c>
      <c r="E494" s="26">
        <f>D494*(1-VLOOKUP(A494,USD!A:K,9,0))</f>
        <v>15.813751331534311</v>
      </c>
      <c r="F494">
        <v>15.800800000000001</v>
      </c>
      <c r="G494" s="71">
        <f t="shared" si="96"/>
        <v>1.7834328418171452E-3</v>
      </c>
      <c r="H494" s="71">
        <f>(+B494/(D494*(1-VLOOKUP(A494,USD!A:K,9,0)))-1)</f>
        <v>2.9245855392618925E-3</v>
      </c>
      <c r="I494" s="71">
        <f t="shared" si="88"/>
        <v>3.7466457394561559E-3</v>
      </c>
      <c r="J494">
        <v>13424.28</v>
      </c>
      <c r="K494">
        <v>13422.47</v>
      </c>
      <c r="L494" s="71">
        <f t="shared" si="97"/>
        <v>-1.3483032237115999E-4</v>
      </c>
      <c r="M494" s="70">
        <f t="shared" si="98"/>
        <v>3</v>
      </c>
    </row>
    <row r="495" spans="1:15">
      <c r="A495" s="68">
        <v>43104</v>
      </c>
      <c r="B495">
        <v>15.94</v>
      </c>
      <c r="C495" s="71">
        <f t="shared" si="99"/>
        <v>5.0441361916770955E-3</v>
      </c>
      <c r="D495" s="26">
        <f t="shared" si="100"/>
        <v>15.881178546124522</v>
      </c>
      <c r="E495" s="26">
        <f>D495*(1-VLOOKUP(A495,USD!A:K,9,0))</f>
        <v>15.88011624482394</v>
      </c>
      <c r="F495">
        <v>15.899100000000001</v>
      </c>
      <c r="G495" s="71">
        <f t="shared" si="96"/>
        <v>3.7038468967929283E-3</v>
      </c>
      <c r="H495" s="71">
        <f>(+B495/(D495*(1-VLOOKUP(A495,USD!A:K,9,0)))-1)</f>
        <v>3.7709897240567614E-3</v>
      </c>
      <c r="I495" s="71">
        <f t="shared" si="88"/>
        <v>2.5724726556848321E-3</v>
      </c>
      <c r="J495">
        <v>13422.47</v>
      </c>
      <c r="K495">
        <v>13490.75</v>
      </c>
      <c r="L495" s="71">
        <f t="shared" si="97"/>
        <v>5.086992185491912E-3</v>
      </c>
      <c r="M495" s="70">
        <f t="shared" si="98"/>
        <v>4</v>
      </c>
    </row>
    <row r="496" spans="1:15">
      <c r="A496" s="68">
        <v>43105</v>
      </c>
      <c r="B496">
        <v>16.04</v>
      </c>
      <c r="C496" s="71">
        <f t="shared" si="99"/>
        <v>6.273525721455453E-3</v>
      </c>
      <c r="D496" s="26">
        <f t="shared" si="100"/>
        <v>15.987724599818398</v>
      </c>
      <c r="E496" s="26">
        <f>D496*(1-VLOOKUP(A496,USD!A:K,9,0))</f>
        <v>16.037781614243553</v>
      </c>
      <c r="F496">
        <v>16.029800000000002</v>
      </c>
      <c r="G496" s="71">
        <f t="shared" si="96"/>
        <v>3.2697210822729694E-3</v>
      </c>
      <c r="H496" s="71">
        <f>(+B496/(D496*(1-VLOOKUP(A496,USD!A:K,9,0)))-1)</f>
        <v>1.3832248186229634E-4</v>
      </c>
      <c r="I496" s="71">
        <f t="shared" si="88"/>
        <v>6.3631486356641176E-4</v>
      </c>
      <c r="J496">
        <v>13490.75</v>
      </c>
      <c r="K496">
        <v>13565.95</v>
      </c>
      <c r="L496" s="71">
        <f t="shared" si="97"/>
        <v>5.5741897225878301E-3</v>
      </c>
      <c r="M496" s="70">
        <f t="shared" si="98"/>
        <v>5</v>
      </c>
    </row>
    <row r="497" spans="1:14">
      <c r="A497" s="68">
        <v>43108</v>
      </c>
      <c r="B497">
        <v>16.079999999999998</v>
      </c>
      <c r="C497" s="71">
        <f t="shared" si="99"/>
        <v>2.4937655860348684E-3</v>
      </c>
      <c r="D497" s="26">
        <f t="shared" si="100"/>
        <v>16.083882754690972</v>
      </c>
      <c r="E497" s="26">
        <f>D497*(1-VLOOKUP(A497,USD!A:K,9,0))</f>
        <v>16.070342660403554</v>
      </c>
      <c r="F497">
        <v>16.0792</v>
      </c>
      <c r="G497" s="71">
        <f t="shared" si="96"/>
        <v>-2.4140655277038459E-4</v>
      </c>
      <c r="H497" s="71">
        <f>(+B497/(D497*(1-VLOOKUP(A497,USD!A:K,9,0)))-1)</f>
        <v>6.0094173475455648E-4</v>
      </c>
      <c r="I497" s="71">
        <f t="shared" si="88"/>
        <v>4.9753719090439574E-5</v>
      </c>
      <c r="J497">
        <v>13565.95</v>
      </c>
      <c r="K497">
        <v>13611.72</v>
      </c>
      <c r="L497" s="71">
        <f t="shared" si="97"/>
        <v>3.3738883012246479E-3</v>
      </c>
      <c r="M497" s="70">
        <f t="shared" si="98"/>
        <v>1</v>
      </c>
    </row>
    <row r="498" spans="1:14" ht="56">
      <c r="A498" s="68">
        <v>43109</v>
      </c>
      <c r="B498">
        <v>16.2</v>
      </c>
      <c r="C498" s="71">
        <f t="shared" si="99"/>
        <v>7.4626865671643117E-3</v>
      </c>
      <c r="D498" s="26">
        <f t="shared" si="100"/>
        <v>16.253698110745741</v>
      </c>
      <c r="E498" s="26">
        <f>D498*(1-VLOOKUP(A498,USD!A:K,9,0))</f>
        <v>16.218440942964783</v>
      </c>
      <c r="F498">
        <v>16.207899999999999</v>
      </c>
      <c r="G498" s="71">
        <f t="shared" si="96"/>
        <v>-3.303747269074786E-3</v>
      </c>
      <c r="H498" s="71">
        <f>(+B498/(D498*(1-VLOOKUP(A498,USD!A:K,9,0)))-1)</f>
        <v>-1.1370354912432212E-3</v>
      </c>
      <c r="I498" s="71">
        <f t="shared" si="88"/>
        <v>-4.874166301618299E-4</v>
      </c>
      <c r="J498">
        <v>13611.72</v>
      </c>
      <c r="K498">
        <v>13759.44</v>
      </c>
      <c r="L498" s="71">
        <f t="shared" si="97"/>
        <v>1.0852412479833706E-2</v>
      </c>
      <c r="M498" s="70">
        <f t="shared" si="98"/>
        <v>2</v>
      </c>
      <c r="N498" s="50" t="s">
        <v>625</v>
      </c>
    </row>
    <row r="499" spans="1:14">
      <c r="A499" s="68">
        <v>43110</v>
      </c>
      <c r="B499">
        <v>16.3</v>
      </c>
      <c r="C499" s="71">
        <f t="shared" si="99"/>
        <v>6.1728395061728669E-3</v>
      </c>
      <c r="D499" s="26">
        <f t="shared" si="100"/>
        <v>16.4064195172914</v>
      </c>
      <c r="E499" s="26">
        <f>D499*(1-VLOOKUP(A499,USD!A:K,9,0))</f>
        <v>16.329533173512253</v>
      </c>
      <c r="F499">
        <v>16.341799999999999</v>
      </c>
      <c r="G499" s="71">
        <f t="shared" si="96"/>
        <v>-6.4864559375212849E-3</v>
      </c>
      <c r="H499" s="71">
        <f>(+B499/(D499*(1-VLOOKUP(A499,USD!A:K,9,0)))-1)</f>
        <v>-1.8085742683787709E-3</v>
      </c>
      <c r="I499" s="71">
        <f t="shared" si="88"/>
        <v>-2.557857763526572E-3</v>
      </c>
      <c r="J499">
        <v>13759.44</v>
      </c>
      <c r="K499">
        <v>13927.97</v>
      </c>
      <c r="L499" s="71">
        <f t="shared" si="97"/>
        <v>1.2248318245509981E-2</v>
      </c>
      <c r="M499" s="70">
        <f t="shared" si="98"/>
        <v>3</v>
      </c>
    </row>
    <row r="500" spans="1:14">
      <c r="A500" s="68">
        <v>43111</v>
      </c>
      <c r="B500">
        <v>16.38</v>
      </c>
      <c r="C500" s="71">
        <f t="shared" si="99"/>
        <v>4.9079754601226711E-3</v>
      </c>
      <c r="D500" s="26">
        <f t="shared" si="100"/>
        <v>16.314227259679623</v>
      </c>
      <c r="E500" s="26">
        <f>D500*(1-VLOOKUP(A500,USD!A:K,9,0))</f>
        <v>16.342144291854499</v>
      </c>
      <c r="F500">
        <v>16.340699999999998</v>
      </c>
      <c r="G500" s="71">
        <f t="shared" si="96"/>
        <v>4.0316184930764276E-3</v>
      </c>
      <c r="H500" s="71">
        <f>(+B500/(D500*(1-VLOOKUP(A500,USD!A:K,9,0)))-1)</f>
        <v>2.316446818081852E-3</v>
      </c>
      <c r="I500" s="71">
        <f t="shared" si="88"/>
        <v>2.4050377278819202E-3</v>
      </c>
      <c r="J500">
        <v>13927.97</v>
      </c>
      <c r="K500">
        <v>13904.47</v>
      </c>
      <c r="L500" s="71">
        <f t="shared" si="97"/>
        <v>-1.6872523418703933E-3</v>
      </c>
      <c r="M500" s="70">
        <f t="shared" si="98"/>
        <v>4</v>
      </c>
    </row>
    <row r="501" spans="1:14">
      <c r="A501" s="68">
        <v>43112</v>
      </c>
      <c r="B501">
        <v>16.62</v>
      </c>
      <c r="C501" s="71">
        <f t="shared" si="99"/>
        <v>1.4652014652014822E-2</v>
      </c>
      <c r="D501" s="26">
        <f t="shared" si="100"/>
        <v>16.501175198623176</v>
      </c>
      <c r="E501" s="26">
        <f>D501*(1-VLOOKUP(A501,USD!A:K,9,0))</f>
        <v>16.589839646938664</v>
      </c>
      <c r="F501">
        <v>16.602699999999999</v>
      </c>
      <c r="G501" s="71">
        <f t="shared" si="96"/>
        <v>7.2009902292740069E-3</v>
      </c>
      <c r="H501" s="71">
        <f>(+B501/(D501*(1-VLOOKUP(A501,USD!A:K,9,0)))-1)</f>
        <v>1.8180014818227619E-3</v>
      </c>
      <c r="I501" s="71">
        <f t="shared" si="88"/>
        <v>1.0419991929024874E-3</v>
      </c>
      <c r="J501">
        <v>13904.47</v>
      </c>
      <c r="K501">
        <v>14041.02</v>
      </c>
      <c r="L501" s="71">
        <f t="shared" si="97"/>
        <v>9.8205828773050285E-3</v>
      </c>
      <c r="M501" s="70">
        <f t="shared" si="98"/>
        <v>5</v>
      </c>
    </row>
    <row r="502" spans="1:14">
      <c r="A502" s="68">
        <v>43115</v>
      </c>
      <c r="B502">
        <v>16.82</v>
      </c>
      <c r="C502" s="71">
        <f t="shared" si="99"/>
        <v>1.2033694344163681E-2</v>
      </c>
      <c r="D502" s="26">
        <f t="shared" si="100"/>
        <v>16.821723840219583</v>
      </c>
      <c r="E502" s="26">
        <f>D502*(1-VLOOKUP(A502,USD!A:K,9,0))</f>
        <v>16.98217190471761</v>
      </c>
      <c r="F502">
        <v>16.934000000000001</v>
      </c>
      <c r="G502" s="71">
        <f t="shared" si="96"/>
        <v>-1.0247702530108427E-4</v>
      </c>
      <c r="H502" s="71">
        <f>(+B502/(D502*(1-VLOOKUP(A502,USD!A:K,9,0)))-1)</f>
        <v>-9.5495385176591618E-3</v>
      </c>
      <c r="I502" s="71">
        <f t="shared" si="88"/>
        <v>-6.7320184244715753E-3</v>
      </c>
      <c r="J502">
        <v>14041.02</v>
      </c>
      <c r="K502">
        <v>14226.25</v>
      </c>
      <c r="L502" s="71">
        <f t="shared" si="97"/>
        <v>1.3192061545386213E-2</v>
      </c>
      <c r="M502" s="70">
        <f t="shared" si="98"/>
        <v>1</v>
      </c>
    </row>
    <row r="503" spans="1:14">
      <c r="A503" s="68">
        <v>43116</v>
      </c>
      <c r="B503">
        <v>17.100000000000001</v>
      </c>
      <c r="C503" s="71">
        <f t="shared" si="99"/>
        <v>1.6646848989298579E-2</v>
      </c>
      <c r="D503" s="26">
        <f t="shared" si="100"/>
        <v>17.054521395307969</v>
      </c>
      <c r="E503" s="26">
        <f>D503*(1-VLOOKUP(A503,USD!A:K,9,0))</f>
        <v>17.041666552804362</v>
      </c>
      <c r="F503">
        <v>17.0688</v>
      </c>
      <c r="G503" s="71">
        <f t="shared" si="96"/>
        <v>2.6666596873567983E-3</v>
      </c>
      <c r="H503" s="71">
        <f>(+B503/(D503*(1-VLOOKUP(A503,USD!A:K,9,0)))-1)</f>
        <v>3.4229895893627127E-3</v>
      </c>
      <c r="I503" s="71">
        <f t="shared" si="88"/>
        <v>1.8278965129359115E-3</v>
      </c>
      <c r="J503">
        <v>14226.25</v>
      </c>
      <c r="K503">
        <v>14327.5</v>
      </c>
      <c r="L503" s="71">
        <f t="shared" si="97"/>
        <v>7.1171250329495894E-3</v>
      </c>
      <c r="M503" s="70">
        <f t="shared" si="98"/>
        <v>2</v>
      </c>
    </row>
    <row r="504" spans="1:14">
      <c r="A504" s="68">
        <v>43117</v>
      </c>
      <c r="B504">
        <v>17.02</v>
      </c>
      <c r="C504" s="71">
        <f t="shared" si="99"/>
        <v>-4.6783625730995038E-3</v>
      </c>
      <c r="D504" s="26">
        <f t="shared" si="100"/>
        <v>17.058435417204674</v>
      </c>
      <c r="E504" s="26">
        <f>D504*(1-VLOOKUP(A504,USD!A:K,9,0))</f>
        <v>17.039663732407302</v>
      </c>
      <c r="F504">
        <v>17.0261</v>
      </c>
      <c r="G504" s="71">
        <f t="shared" si="96"/>
        <v>-2.2531619263223002E-3</v>
      </c>
      <c r="H504" s="71">
        <f>(+B504/(D504*(1-VLOOKUP(A504,USD!A:K,9,0)))-1)</f>
        <v>-1.1539976795378326E-3</v>
      </c>
      <c r="I504" s="71">
        <f t="shared" si="88"/>
        <v>-3.5827347425421152E-4</v>
      </c>
      <c r="J504">
        <v>14327.5</v>
      </c>
      <c r="K504">
        <v>14318.8</v>
      </c>
      <c r="L504" s="71">
        <f t="shared" si="97"/>
        <v>-6.0722387017975166E-4</v>
      </c>
      <c r="M504" s="70">
        <f t="shared" si="98"/>
        <v>3</v>
      </c>
    </row>
    <row r="505" spans="1:14">
      <c r="A505" s="68">
        <v>43118</v>
      </c>
      <c r="B505">
        <v>17.18</v>
      </c>
      <c r="C505" s="71">
        <f t="shared" si="99"/>
        <v>9.4007050528790437E-3</v>
      </c>
      <c r="D505" s="26">
        <f t="shared" si="100"/>
        <v>17.187159952300473</v>
      </c>
      <c r="E505" s="26">
        <f>D505*(1-VLOOKUP(A505,USD!A:K,9,0))</f>
        <v>17.19163262690375</v>
      </c>
      <c r="F505">
        <v>17.200399999999998</v>
      </c>
      <c r="G505" s="71">
        <f t="shared" si="96"/>
        <v>-4.1658728494664565E-4</v>
      </c>
      <c r="H505" s="71">
        <f>(+B505/(D505*(1-VLOOKUP(A505,USD!A:K,9,0)))-1)</f>
        <v>-6.766446885065891E-4</v>
      </c>
      <c r="I505" s="71">
        <f t="shared" si="88"/>
        <v>-1.1860189297921986E-3</v>
      </c>
      <c r="J505">
        <v>14318.8</v>
      </c>
      <c r="K505">
        <v>14454.25</v>
      </c>
      <c r="L505" s="71">
        <f t="shared" si="97"/>
        <v>9.4595915858870505E-3</v>
      </c>
      <c r="M505" s="70">
        <f t="shared" si="98"/>
        <v>4</v>
      </c>
    </row>
    <row r="506" spans="1:14">
      <c r="A506" s="68">
        <v>43119</v>
      </c>
      <c r="B506">
        <v>17.3</v>
      </c>
      <c r="C506" s="71">
        <f t="shared" si="99"/>
        <v>6.9848661233993248E-3</v>
      </c>
      <c r="D506" s="26">
        <f t="shared" si="100"/>
        <v>17.227174754829893</v>
      </c>
      <c r="E506" s="26">
        <f>D506*(1-VLOOKUP(A506,USD!A:K,9,0))</f>
        <v>17.33939030682248</v>
      </c>
      <c r="F506">
        <v>17.331199999999999</v>
      </c>
      <c r="G506" s="71">
        <f t="shared" si="96"/>
        <v>4.2273469797877716E-3</v>
      </c>
      <c r="H506" s="71">
        <f>(+B506/(D506*(1-VLOOKUP(A506,USD!A:K,9,0)))-1)</f>
        <v>-2.2717238683404029E-3</v>
      </c>
      <c r="I506" s="71">
        <f t="shared" si="88"/>
        <v>-1.8002215657311194E-3</v>
      </c>
      <c r="J506">
        <v>14454.25</v>
      </c>
      <c r="K506">
        <v>14476.75</v>
      </c>
      <c r="L506" s="71">
        <f t="shared" si="97"/>
        <v>1.5566355916079022E-3</v>
      </c>
      <c r="M506" s="70">
        <f t="shared" si="98"/>
        <v>5</v>
      </c>
      <c r="N506" s="50" t="s">
        <v>637</v>
      </c>
    </row>
    <row r="507" spans="1:14">
      <c r="A507" s="68">
        <v>43122</v>
      </c>
      <c r="B507">
        <v>17.420000000000002</v>
      </c>
      <c r="C507" s="71">
        <f t="shared" si="99"/>
        <v>6.9364161849712058E-3</v>
      </c>
      <c r="D507" s="26">
        <f t="shared" si="100"/>
        <v>17.476692651043916</v>
      </c>
      <c r="E507" s="26">
        <f>D507*(1-VLOOKUP(A507,USD!A:K,9,0))</f>
        <v>17.43917690502342</v>
      </c>
      <c r="F507">
        <v>17.425899999999999</v>
      </c>
      <c r="G507" s="71">
        <f t="shared" si="96"/>
        <v>-3.243900443630432E-3</v>
      </c>
      <c r="H507" s="71">
        <f>(+B507/(D507*(1-VLOOKUP(A507,USD!A:K,9,0)))-1)</f>
        <v>-1.0996450765915489E-3</v>
      </c>
      <c r="I507" s="71">
        <f t="shared" si="88"/>
        <v>-3.3857648672364071E-4</v>
      </c>
      <c r="J507">
        <v>14476.75</v>
      </c>
      <c r="K507">
        <v>14598.28</v>
      </c>
      <c r="L507" s="71">
        <f t="shared" si="97"/>
        <v>8.3948400020723568E-3</v>
      </c>
      <c r="M507" s="70">
        <f t="shared" si="98"/>
        <v>1</v>
      </c>
    </row>
    <row r="508" spans="1:14">
      <c r="A508" s="68">
        <v>43123</v>
      </c>
      <c r="B508">
        <v>17.739999999999998</v>
      </c>
      <c r="C508" s="71">
        <f t="shared" si="99"/>
        <v>1.8369690011480921E-2</v>
      </c>
      <c r="D508" s="26">
        <f t="shared" si="100"/>
        <v>17.719907182352991</v>
      </c>
      <c r="E508" s="26">
        <f>D508*(1-VLOOKUP(A508,USD!A:K,9,0))</f>
        <v>17.743179742230911</v>
      </c>
      <c r="F508">
        <v>17.754000000000001</v>
      </c>
      <c r="G508" s="71">
        <f t="shared" si="96"/>
        <v>1.1339121272044839E-3</v>
      </c>
      <c r="H508" s="71">
        <f>(+B508/(D508*(1-VLOOKUP(A508,USD!A:K,9,0)))-1)</f>
        <v>-1.7920926672143622E-4</v>
      </c>
      <c r="I508" s="71">
        <f t="shared" si="88"/>
        <v>-7.8855469190053373E-4</v>
      </c>
      <c r="J508">
        <v>14598.28</v>
      </c>
      <c r="K508">
        <v>14844.58</v>
      </c>
      <c r="L508" s="71">
        <f t="shared" si="97"/>
        <v>1.6871850656378751E-2</v>
      </c>
      <c r="M508" s="70">
        <f t="shared" si="98"/>
        <v>2</v>
      </c>
    </row>
    <row r="509" spans="1:14">
      <c r="A509" s="68">
        <v>43124</v>
      </c>
      <c r="B509">
        <v>17.760000000000002</v>
      </c>
      <c r="C509" s="71">
        <f t="shared" si="99"/>
        <v>1.1273957158963732E-3</v>
      </c>
      <c r="D509" s="26">
        <f t="shared" si="100"/>
        <v>17.746249971370023</v>
      </c>
      <c r="E509" s="26">
        <f>D509*(1-VLOOKUP(A509,USD!A:K,9,0))</f>
        <v>17.763160576595439</v>
      </c>
      <c r="F509">
        <v>17.760999999999999</v>
      </c>
      <c r="G509" s="71">
        <f t="shared" si="96"/>
        <v>7.7481319445871222E-4</v>
      </c>
      <c r="H509" s="71">
        <f>(+B509/(D509*(1-VLOOKUP(A509,USD!A:K,9,0)))-1)</f>
        <v>-1.7792872962041351E-4</v>
      </c>
      <c r="I509" s="71">
        <f t="shared" si="88"/>
        <v>-5.6303136084512317E-5</v>
      </c>
      <c r="J509">
        <v>14844.58</v>
      </c>
      <c r="K509">
        <v>14838.1</v>
      </c>
      <c r="L509" s="71">
        <f t="shared" si="97"/>
        <v>-4.3652295989504708E-4</v>
      </c>
      <c r="M509" s="70">
        <f t="shared" si="98"/>
        <v>3</v>
      </c>
      <c r="N509" s="50" t="s">
        <v>643</v>
      </c>
    </row>
    <row r="510" spans="1:14">
      <c r="A510" s="68">
        <v>43125</v>
      </c>
      <c r="B510">
        <v>17.64</v>
      </c>
      <c r="C510" s="71">
        <f t="shared" si="99"/>
        <v>-6.7567567567567988E-3</v>
      </c>
      <c r="D510" s="26">
        <f t="shared" si="100"/>
        <v>17.603859659929505</v>
      </c>
      <c r="E510" s="26">
        <f>D510*(1-VLOOKUP(A510,USD!A:K,9,0))</f>
        <v>17.78329778557443</v>
      </c>
      <c r="F510">
        <v>17.775300000000001</v>
      </c>
      <c r="G510" s="71">
        <f t="shared" ref="G510:G573" si="101">+B510/D510-1</f>
        <v>2.0529781973188665E-3</v>
      </c>
      <c r="H510" s="71">
        <f>(+B510/(D510*(1-VLOOKUP(A510,USD!A:K,9,0)))-1)</f>
        <v>-8.0579984265162219E-3</v>
      </c>
      <c r="I510" s="71">
        <f t="shared" si="88"/>
        <v>-7.6116858787194097E-3</v>
      </c>
      <c r="J510">
        <v>14838.1</v>
      </c>
      <c r="K510">
        <v>14706.82</v>
      </c>
      <c r="L510" s="71">
        <f t="shared" ref="L510:L573" si="102">+K510/J510-1</f>
        <v>-8.8474939513819573E-3</v>
      </c>
      <c r="M510" s="70">
        <f t="shared" ref="M510:M573" si="103">WEEKDAY(A510,2)</f>
        <v>4</v>
      </c>
    </row>
    <row r="511" spans="1:14">
      <c r="A511" s="68">
        <v>43126</v>
      </c>
      <c r="B511">
        <v>17.899999999999999</v>
      </c>
      <c r="C511" s="71">
        <f t="shared" si="99"/>
        <v>1.473922902494329E-2</v>
      </c>
      <c r="D511" s="26">
        <f t="shared" si="100"/>
        <v>17.856943857407654</v>
      </c>
      <c r="E511" s="26">
        <f>D511*(1-VLOOKUP(A511,USD!A:K,9,0))</f>
        <v>17.849848546413845</v>
      </c>
      <c r="F511">
        <v>17.870100000000001</v>
      </c>
      <c r="G511" s="71">
        <f t="shared" si="101"/>
        <v>2.4111708552236877E-3</v>
      </c>
      <c r="H511" s="71">
        <f>(+B511/(D511*(1-VLOOKUP(A511,USD!A:K,9,0)))-1)</f>
        <v>2.8096290820478487E-3</v>
      </c>
      <c r="I511" s="71">
        <f t="shared" si="88"/>
        <v>1.6731859362844048E-3</v>
      </c>
      <c r="J511">
        <v>14706.82</v>
      </c>
      <c r="K511">
        <v>14774.37</v>
      </c>
      <c r="L511" s="71">
        <f t="shared" si="102"/>
        <v>4.5931071434885951E-3</v>
      </c>
      <c r="M511" s="70">
        <f t="shared" si="103"/>
        <v>5</v>
      </c>
      <c r="N511" s="50" t="s">
        <v>651</v>
      </c>
    </row>
    <row r="512" spans="1:14">
      <c r="A512" s="68">
        <v>43129</v>
      </c>
      <c r="B512">
        <v>17.38</v>
      </c>
      <c r="C512" s="71">
        <f t="shared" si="99"/>
        <v>-2.9050279329608908E-2</v>
      </c>
      <c r="D512" s="26">
        <f t="shared" si="100"/>
        <v>17.492036017779437</v>
      </c>
      <c r="E512" s="26">
        <f>D512*(1-VLOOKUP(A512,USD!A:K,9,0))</f>
        <v>17.494923587862846</v>
      </c>
      <c r="F512">
        <v>17.496500000000001</v>
      </c>
      <c r="G512" s="71">
        <f t="shared" si="101"/>
        <v>-6.4049729640140995E-3</v>
      </c>
      <c r="H512" s="71">
        <f>(+B512/(D512*(1-VLOOKUP(A512,USD!A:K,9,0)))-1)</f>
        <v>-6.5689676942959352E-3</v>
      </c>
      <c r="I512" s="71">
        <f t="shared" si="88"/>
        <v>-6.6584745520533728E-3</v>
      </c>
      <c r="J512">
        <v>14774.37</v>
      </c>
      <c r="K512">
        <v>14461.8</v>
      </c>
      <c r="L512" s="71">
        <f t="shared" si="102"/>
        <v>-2.1156232042381595E-2</v>
      </c>
      <c r="M512" s="70">
        <f t="shared" si="103"/>
        <v>1</v>
      </c>
    </row>
    <row r="513" spans="1:14">
      <c r="A513" s="68">
        <v>43130</v>
      </c>
      <c r="B513">
        <v>17.14</v>
      </c>
      <c r="C513" s="71">
        <f t="shared" si="99"/>
        <v>-1.3808975834292192E-2</v>
      </c>
      <c r="D513" s="26">
        <f t="shared" si="100"/>
        <v>17.237569512093934</v>
      </c>
      <c r="E513" s="26">
        <f>D513*(1-VLOOKUP(A513,USD!A:K,9,0))</f>
        <v>17.203983712504058</v>
      </c>
      <c r="F513">
        <v>17.189699999999998</v>
      </c>
      <c r="G513" s="71">
        <f t="shared" si="101"/>
        <v>-5.6602824444291766E-3</v>
      </c>
      <c r="H513" s="71">
        <f>(+B513/(D513*(1-VLOOKUP(A513,USD!A:K,9,0)))-1)</f>
        <v>-3.7191218948640081E-3</v>
      </c>
      <c r="I513" s="71">
        <f t="shared" si="88"/>
        <v>-2.8912662815522294E-3</v>
      </c>
      <c r="J513">
        <v>14461.8</v>
      </c>
      <c r="K513">
        <v>14247.78</v>
      </c>
      <c r="L513" s="71">
        <f t="shared" si="102"/>
        <v>-1.4798987677882347E-2</v>
      </c>
      <c r="M513" s="70">
        <f t="shared" si="103"/>
        <v>2</v>
      </c>
    </row>
    <row r="514" spans="1:14">
      <c r="A514" s="68">
        <v>43131</v>
      </c>
      <c r="B514">
        <v>17.5</v>
      </c>
      <c r="C514" s="71">
        <f t="shared" si="99"/>
        <v>2.100350058343059E-2</v>
      </c>
      <c r="D514" s="26">
        <f t="shared" si="100"/>
        <v>17.458528473909617</v>
      </c>
      <c r="E514" s="26">
        <f>D514*(1-VLOOKUP(A514,USD!A:K,9,0))</f>
        <v>17.549829103752767</v>
      </c>
      <c r="F514">
        <v>17.582899999999999</v>
      </c>
      <c r="G514" s="71">
        <f t="shared" si="101"/>
        <v>2.3754307903074423E-3</v>
      </c>
      <c r="H514" s="71">
        <f>(+B514/(D514*(1-VLOOKUP(A514,USD!A:K,9,0)))-1)</f>
        <v>-2.8392928192167988E-3</v>
      </c>
      <c r="I514" s="71">
        <f t="shared" si="88"/>
        <v>-4.7148081374516204E-3</v>
      </c>
      <c r="J514">
        <v>14247.78</v>
      </c>
      <c r="K514">
        <v>14470.6</v>
      </c>
      <c r="L514" s="71">
        <f t="shared" si="102"/>
        <v>1.5638927608371267E-2</v>
      </c>
      <c r="M514" s="70">
        <f t="shared" si="103"/>
        <v>3</v>
      </c>
      <c r="N514" s="50" t="s">
        <v>657</v>
      </c>
    </row>
    <row r="515" spans="1:14">
      <c r="A515" s="68">
        <v>43132</v>
      </c>
      <c r="B515">
        <v>17.54</v>
      </c>
      <c r="C515" s="71">
        <f t="shared" si="99"/>
        <v>2.2857142857142243E-3</v>
      </c>
      <c r="D515" s="26">
        <f t="shared" si="100"/>
        <v>17.659267618827137</v>
      </c>
      <c r="E515" s="26">
        <f>D515*(1-VLOOKUP(A515,USD!A:K,9,0))</f>
        <v>17.69413609739529</v>
      </c>
      <c r="F515">
        <v>17.652799999999999</v>
      </c>
      <c r="G515" s="71">
        <f t="shared" si="101"/>
        <v>-6.7538258891315373E-3</v>
      </c>
      <c r="H515" s="71">
        <f>(+B515/(D515*(1-VLOOKUP(A515,USD!A:K,9,0)))-1)</f>
        <v>-8.7111400379689119E-3</v>
      </c>
      <c r="I515" s="71">
        <f t="shared" si="88"/>
        <v>-6.389921145653954E-3</v>
      </c>
      <c r="J515">
        <v>14470.6</v>
      </c>
      <c r="K515">
        <v>14533.45</v>
      </c>
      <c r="L515" s="71">
        <f t="shared" si="102"/>
        <v>4.3432891517973804E-3</v>
      </c>
      <c r="M515" s="70">
        <f t="shared" si="103"/>
        <v>4</v>
      </c>
    </row>
    <row r="516" spans="1:14" ht="70">
      <c r="A516" s="68">
        <v>43133</v>
      </c>
      <c r="B516">
        <v>17.64</v>
      </c>
      <c r="C516" s="71">
        <f t="shared" si="99"/>
        <v>5.7012542759407037E-3</v>
      </c>
      <c r="D516" s="26">
        <f t="shared" si="100"/>
        <v>17.702065492226552</v>
      </c>
      <c r="E516" s="26">
        <f>D516*(1-VLOOKUP(A516,USD!A:K,9,0))</f>
        <v>17.712344037254926</v>
      </c>
      <c r="F516">
        <v>17.736000000000001</v>
      </c>
      <c r="G516" s="71">
        <f t="shared" si="101"/>
        <v>-3.506115840199886E-3</v>
      </c>
      <c r="H516" s="71">
        <f>(+B516/(D516*(1-VLOOKUP(A516,USD!A:K,9,0)))-1)</f>
        <v>-4.0843852797101121E-3</v>
      </c>
      <c r="I516" s="71">
        <f t="shared" si="88"/>
        <v>-5.4127198917456321E-3</v>
      </c>
      <c r="J516">
        <v>14533.45</v>
      </c>
      <c r="K516">
        <v>14574.01</v>
      </c>
      <c r="L516" s="71">
        <f t="shared" si="102"/>
        <v>2.790803284836052E-3</v>
      </c>
      <c r="M516" s="70">
        <f t="shared" si="103"/>
        <v>5</v>
      </c>
      <c r="N516" s="50" t="s">
        <v>661</v>
      </c>
    </row>
    <row r="517" spans="1:14">
      <c r="A517" s="68">
        <v>43136</v>
      </c>
      <c r="B517">
        <v>17.66</v>
      </c>
      <c r="C517" s="71">
        <f t="shared" si="99"/>
        <v>1.1337868480725266E-3</v>
      </c>
      <c r="D517" s="26">
        <f t="shared" si="100"/>
        <v>17.827929224695193</v>
      </c>
      <c r="E517" s="26">
        <f>D517*(1-VLOOKUP(A517,USD!A:K,9,0))</f>
        <v>17.800979398800223</v>
      </c>
      <c r="F517">
        <v>17.787700000000001</v>
      </c>
      <c r="G517" s="71">
        <f t="shared" si="101"/>
        <v>-9.4194464527365129E-3</v>
      </c>
      <c r="H517" s="71">
        <f>(+B517/(D517*(1-VLOOKUP(A517,USD!A:K,9,0)))-1)</f>
        <v>-7.9197551798596555E-3</v>
      </c>
      <c r="I517" s="71">
        <f t="shared" si="88"/>
        <v>-7.1791181546799754E-3</v>
      </c>
      <c r="J517">
        <v>14574.01</v>
      </c>
      <c r="K517">
        <v>14649.55</v>
      </c>
      <c r="L517" s="71">
        <f t="shared" si="102"/>
        <v>5.1831994077127241E-3</v>
      </c>
      <c r="M517" s="70">
        <f t="shared" si="103"/>
        <v>1</v>
      </c>
      <c r="N517" s="50" t="s">
        <v>662</v>
      </c>
    </row>
    <row r="518" spans="1:14">
      <c r="A518" s="68">
        <v>43137</v>
      </c>
      <c r="B518">
        <v>17.12</v>
      </c>
      <c r="C518" s="71">
        <f t="shared" si="99"/>
        <v>-3.0577576443941101E-2</v>
      </c>
      <c r="D518" s="26">
        <f t="shared" si="100"/>
        <v>17.368200938731906</v>
      </c>
      <c r="E518" s="26">
        <f>D518*(1-VLOOKUP(A518,USD!A:K,9,0))</f>
        <v>17.408813484094022</v>
      </c>
      <c r="F518">
        <v>17.388200000000001</v>
      </c>
      <c r="G518" s="71">
        <f t="shared" si="101"/>
        <v>-1.4290538185702695E-2</v>
      </c>
      <c r="H518" s="71">
        <f>(+B518/(D518*(1-VLOOKUP(A518,USD!A:K,9,0)))-1)</f>
        <v>-1.6590072859238969E-2</v>
      </c>
      <c r="I518" s="71">
        <f t="shared" si="88"/>
        <v>-1.5424253229201379E-2</v>
      </c>
      <c r="J518">
        <v>14649.55</v>
      </c>
      <c r="K518">
        <v>14304.06</v>
      </c>
      <c r="L518" s="71">
        <f t="shared" si="102"/>
        <v>-2.3583659566334791E-2</v>
      </c>
      <c r="M518" s="70">
        <f t="shared" si="103"/>
        <v>2</v>
      </c>
    </row>
    <row r="519" spans="1:14">
      <c r="A519" s="68">
        <v>43138</v>
      </c>
      <c r="B519">
        <v>16.62</v>
      </c>
      <c r="C519" s="71">
        <f t="shared" ref="C519:C550" si="104">B519/(B518-O519)-1</f>
        <v>-2.9205607476635476E-2</v>
      </c>
      <c r="D519" s="26">
        <f t="shared" ref="D519:D550" si="105">+(F518-O519)*(1+L519)</f>
        <v>16.802687885817036</v>
      </c>
      <c r="E519" s="26">
        <f>D519*(1-VLOOKUP(A519,USD!A:K,9,0))</f>
        <v>16.868058934756899</v>
      </c>
      <c r="F519">
        <v>16.880700000000001</v>
      </c>
      <c r="G519" s="71">
        <f t="shared" si="101"/>
        <v>-1.0872539385275437E-2</v>
      </c>
      <c r="H519" s="71">
        <f>(+B519/(D519*(1-VLOOKUP(A519,USD!A:K,9,0)))-1)</f>
        <v>-1.4705837566512669E-2</v>
      </c>
      <c r="I519" s="71">
        <f t="shared" si="88"/>
        <v>-1.5443672359558569E-2</v>
      </c>
      <c r="J519">
        <v>14304.06</v>
      </c>
      <c r="K519">
        <v>13822.4</v>
      </c>
      <c r="L519" s="71">
        <f t="shared" si="102"/>
        <v>-3.3672957188378705E-2</v>
      </c>
      <c r="M519" s="70">
        <f t="shared" si="103"/>
        <v>3</v>
      </c>
    </row>
    <row r="520" spans="1:14">
      <c r="A520" s="68">
        <v>43139</v>
      </c>
      <c r="B520">
        <v>16.22</v>
      </c>
      <c r="C520" s="71">
        <f t="shared" si="104"/>
        <v>-2.4067388688327473E-2</v>
      </c>
      <c r="D520" s="26">
        <f t="shared" si="105"/>
        <v>16.53651319589941</v>
      </c>
      <c r="E520" s="26">
        <f>D520*(1-VLOOKUP(A520,USD!A:K,9,0))</f>
        <v>16.318762665954413</v>
      </c>
      <c r="F520">
        <v>16.3017</v>
      </c>
      <c r="G520" s="71">
        <f t="shared" si="101"/>
        <v>-1.9140262046166812E-2</v>
      </c>
      <c r="H520" s="71">
        <f>(+B520/(D520*(1-VLOOKUP(A520,USD!A:K,9,0)))-1)</f>
        <v>-6.0520927950291625E-3</v>
      </c>
      <c r="I520" s="71">
        <f t="shared" si="88"/>
        <v>-5.0117472410853292E-3</v>
      </c>
      <c r="J520">
        <v>13822.4</v>
      </c>
      <c r="K520">
        <v>13540.57</v>
      </c>
      <c r="L520" s="71">
        <f t="shared" si="102"/>
        <v>-2.0389367982405315E-2</v>
      </c>
      <c r="M520" s="70">
        <f t="shared" si="103"/>
        <v>4</v>
      </c>
    </row>
    <row r="521" spans="1:14">
      <c r="A521" s="68">
        <v>43140</v>
      </c>
      <c r="B521">
        <v>15.46</v>
      </c>
      <c r="C521" s="71">
        <f t="shared" si="104"/>
        <v>-4.6855733662145349E-2</v>
      </c>
      <c r="D521" s="26">
        <f t="shared" si="105"/>
        <v>15.591907630181003</v>
      </c>
      <c r="E521" s="26">
        <f>D521*(1-VLOOKUP(A521,USD!A:K,9,0))</f>
        <v>15.588136848060948</v>
      </c>
      <c r="F521">
        <v>15.6351</v>
      </c>
      <c r="G521" s="71">
        <f t="shared" si="101"/>
        <v>-8.4600058767453357E-3</v>
      </c>
      <c r="H521" s="71">
        <f>(+B521/(D521*(1-VLOOKUP(A521,USD!A:K,9,0)))-1)</f>
        <v>-8.2201516005350195E-3</v>
      </c>
      <c r="I521" s="71">
        <f t="shared" si="88"/>
        <v>-1.1199160862418456E-2</v>
      </c>
      <c r="J521">
        <v>13540.57</v>
      </c>
      <c r="K521">
        <v>12951</v>
      </c>
      <c r="L521" s="71">
        <f t="shared" si="102"/>
        <v>-4.3541003074464402E-2</v>
      </c>
      <c r="M521" s="70">
        <f t="shared" si="103"/>
        <v>5</v>
      </c>
      <c r="N521" s="50" t="s">
        <v>678</v>
      </c>
    </row>
    <row r="522" spans="1:14">
      <c r="A522" s="68">
        <v>43143</v>
      </c>
      <c r="B522">
        <v>15.66</v>
      </c>
      <c r="C522" s="71">
        <f t="shared" si="104"/>
        <v>1.2936610608020649E-2</v>
      </c>
      <c r="D522" s="26">
        <f t="shared" si="105"/>
        <v>15.714126611535788</v>
      </c>
      <c r="E522" s="26">
        <f>D522*(1-VLOOKUP(A522,USD!A:K,9,0))</f>
        <v>15.801070803738725</v>
      </c>
      <c r="F522">
        <v>15.783799999999999</v>
      </c>
      <c r="G522" s="71">
        <f t="shared" si="101"/>
        <v>-3.444455608245689E-3</v>
      </c>
      <c r="H522" s="71">
        <f>(+B522/(D522*(1-VLOOKUP(A522,USD!A:K,9,0)))-1)</f>
        <v>-8.9279268152728797E-3</v>
      </c>
      <c r="I522" s="71">
        <f t="shared" si="88"/>
        <v>-7.8434850923098098E-3</v>
      </c>
      <c r="J522">
        <v>12951</v>
      </c>
      <c r="K522">
        <v>13016.46</v>
      </c>
      <c r="L522" s="71">
        <f t="shared" si="102"/>
        <v>5.0544359508917225E-3</v>
      </c>
      <c r="M522" s="70">
        <f t="shared" si="103"/>
        <v>1</v>
      </c>
    </row>
    <row r="523" spans="1:14">
      <c r="A523" s="68">
        <v>43144</v>
      </c>
      <c r="B523">
        <v>15.94</v>
      </c>
      <c r="C523" s="71">
        <f t="shared" si="104"/>
        <v>1.7879948914431676E-2</v>
      </c>
      <c r="D523" s="26">
        <f t="shared" si="105"/>
        <v>16.05028166152702</v>
      </c>
      <c r="E523" s="26">
        <f>D523*(1-VLOOKUP(A523,USD!A:K,9,0))</f>
        <v>16.014447358773296</v>
      </c>
      <c r="F523">
        <v>15.986599999999999</v>
      </c>
      <c r="G523" s="71">
        <f t="shared" si="101"/>
        <v>-6.871010979911274E-3</v>
      </c>
      <c r="H523" s="71">
        <f>(+B523/(D523*(1-VLOOKUP(A523,USD!A:K,9,0)))-1)</f>
        <v>-4.6487622773014881E-3</v>
      </c>
      <c r="I523" s="71">
        <f t="shared" si="88"/>
        <v>-2.9149412633080463E-3</v>
      </c>
      <c r="J523">
        <v>13016.46</v>
      </c>
      <c r="K523">
        <v>13236.22</v>
      </c>
      <c r="L523" s="71">
        <f t="shared" si="102"/>
        <v>1.6883238607117379E-2</v>
      </c>
      <c r="M523" s="70">
        <f t="shared" si="103"/>
        <v>2</v>
      </c>
    </row>
    <row r="524" spans="1:14">
      <c r="A524" s="68">
        <v>43145</v>
      </c>
      <c r="B524">
        <v>16.12</v>
      </c>
      <c r="C524" s="71">
        <f t="shared" si="104"/>
        <v>1.129234629861986E-2</v>
      </c>
      <c r="D524" s="26">
        <f t="shared" si="105"/>
        <v>16.128249840211179</v>
      </c>
      <c r="E524" s="26">
        <f>D524*(1-VLOOKUP(A524,USD!A:K,9,0))</f>
        <v>16.12345818959022</v>
      </c>
      <c r="F524">
        <v>16.135899999999999</v>
      </c>
      <c r="G524" s="71">
        <f t="shared" si="101"/>
        <v>-5.1151490663359223E-4</v>
      </c>
      <c r="H524" s="71">
        <f>(+B524/(D524*(1-VLOOKUP(A524,USD!A:K,9,0)))-1)</f>
        <v>-2.1448187786732298E-4</v>
      </c>
      <c r="I524" s="71">
        <f t="shared" si="88"/>
        <v>-9.8538042501494782E-4</v>
      </c>
      <c r="J524">
        <v>13236.22</v>
      </c>
      <c r="K524">
        <v>13353.5</v>
      </c>
      <c r="L524" s="71">
        <f t="shared" si="102"/>
        <v>8.8605357118574091E-3</v>
      </c>
      <c r="M524" s="70">
        <f t="shared" si="103"/>
        <v>3</v>
      </c>
    </row>
    <row r="525" spans="1:14">
      <c r="A525" s="68">
        <v>43146</v>
      </c>
      <c r="B525">
        <v>16.52</v>
      </c>
      <c r="C525" s="71">
        <f t="shared" si="104"/>
        <v>2.4813895781637729E-2</v>
      </c>
      <c r="D525" s="26">
        <f t="shared" si="105"/>
        <v>16.135899999999999</v>
      </c>
      <c r="E525" s="26">
        <f>D525*(1-VLOOKUP(A525,USD!A:K,9,0))</f>
        <v>16.212479613673963</v>
      </c>
      <c r="F525" s="70">
        <v>16.135899999999999</v>
      </c>
      <c r="G525" s="71">
        <f t="shared" si="101"/>
        <v>2.3804064229451027E-2</v>
      </c>
      <c r="H525" s="71">
        <f>(+B525/(D525*(1-VLOOKUP(A525,USD!A:K,9,0)))-1)</f>
        <v>1.8968127865318429E-2</v>
      </c>
      <c r="I525" s="71">
        <f t="shared" si="88"/>
        <v>2.3804064229451027E-2</v>
      </c>
      <c r="J525">
        <v>13353.5</v>
      </c>
      <c r="K525">
        <v>13353.5</v>
      </c>
      <c r="L525" s="71">
        <f t="shared" si="102"/>
        <v>0</v>
      </c>
      <c r="M525" s="70">
        <f t="shared" si="103"/>
        <v>4</v>
      </c>
      <c r="N525" s="50" t="s">
        <v>685</v>
      </c>
    </row>
    <row r="526" spans="1:14">
      <c r="A526" s="68">
        <v>43147</v>
      </c>
      <c r="B526">
        <v>16.52</v>
      </c>
      <c r="C526" s="71">
        <f t="shared" si="104"/>
        <v>0</v>
      </c>
      <c r="D526" s="26">
        <f t="shared" si="105"/>
        <v>16.135899999999999</v>
      </c>
      <c r="E526" s="26">
        <f>D526*(1-VLOOKUP(A526,USD!A:K,9,0))</f>
        <v>16.193114626642942</v>
      </c>
      <c r="F526" s="70">
        <v>16.135899999999999</v>
      </c>
      <c r="G526" s="71">
        <f t="shared" si="101"/>
        <v>2.3804064229451027E-2</v>
      </c>
      <c r="H526" s="71">
        <f>(+B526/(D526*(1-VLOOKUP(A526,USD!A:K,9,0)))-1)</f>
        <v>2.0186689274664049E-2</v>
      </c>
      <c r="I526" s="71">
        <f t="shared" ref="I526:I566" si="106">+B526/F526-1</f>
        <v>2.3804064229451027E-2</v>
      </c>
      <c r="J526">
        <v>13353.5</v>
      </c>
      <c r="K526">
        <v>13353.5</v>
      </c>
      <c r="L526" s="71">
        <f t="shared" si="102"/>
        <v>0</v>
      </c>
      <c r="M526" s="70">
        <f t="shared" si="103"/>
        <v>5</v>
      </c>
    </row>
    <row r="527" spans="1:14">
      <c r="A527" s="68">
        <v>43150</v>
      </c>
      <c r="B527">
        <v>16.52</v>
      </c>
      <c r="C527" s="71">
        <f t="shared" si="104"/>
        <v>0</v>
      </c>
      <c r="D527" s="26">
        <f t="shared" si="105"/>
        <v>16.135899999999999</v>
      </c>
      <c r="E527" s="26">
        <f>D527*(1-VLOOKUP(A527,USD!A:K,9,0))</f>
        <v>16.06139029854695</v>
      </c>
      <c r="F527" s="70">
        <v>16.135899999999999</v>
      </c>
      <c r="G527" s="71">
        <f t="shared" si="101"/>
        <v>2.3804064229451027E-2</v>
      </c>
      <c r="H527" s="71">
        <f>(+B527/(D527*(1-VLOOKUP(A527,USD!A:K,9,0)))-1)</f>
        <v>2.8553549408144363E-2</v>
      </c>
      <c r="I527" s="71">
        <f t="shared" si="106"/>
        <v>2.3804064229451027E-2</v>
      </c>
      <c r="J527">
        <v>13353.5</v>
      </c>
      <c r="K527">
        <v>13353.5</v>
      </c>
      <c r="L527" s="71">
        <f t="shared" si="102"/>
        <v>0</v>
      </c>
      <c r="M527" s="70">
        <f t="shared" si="103"/>
        <v>1</v>
      </c>
    </row>
    <row r="528" spans="1:14" ht="28">
      <c r="A528" s="68">
        <v>43151</v>
      </c>
      <c r="B528">
        <v>16.32</v>
      </c>
      <c r="C528" s="71">
        <f t="shared" si="104"/>
        <v>-1.2106537530266248E-2</v>
      </c>
      <c r="D528" s="26">
        <f t="shared" si="105"/>
        <v>16.135899999999999</v>
      </c>
      <c r="E528" s="26">
        <f>D528*(1-VLOOKUP(A528,USD!A:K,9,0))</f>
        <v>16.108887157047452</v>
      </c>
      <c r="F528" s="70">
        <v>16.135899999999999</v>
      </c>
      <c r="G528" s="71">
        <f t="shared" si="101"/>
        <v>1.1409341902218095E-2</v>
      </c>
      <c r="H528" s="71">
        <f>(+B528/(D528*(1-VLOOKUP(A528,USD!A:K,9,0)))-1)</f>
        <v>1.3105364814737674E-2</v>
      </c>
      <c r="I528" s="71">
        <f t="shared" si="106"/>
        <v>1.1409341902218095E-2</v>
      </c>
      <c r="J528">
        <v>13353.5</v>
      </c>
      <c r="K528">
        <v>13353.5</v>
      </c>
      <c r="L528" s="71">
        <f t="shared" si="102"/>
        <v>0</v>
      </c>
      <c r="M528" s="70">
        <f t="shared" si="103"/>
        <v>2</v>
      </c>
      <c r="N528" s="50" t="s">
        <v>690</v>
      </c>
    </row>
    <row r="529" spans="1:14">
      <c r="A529" s="68">
        <v>43152</v>
      </c>
      <c r="B529">
        <v>16.5</v>
      </c>
      <c r="C529" s="71">
        <f t="shared" si="104"/>
        <v>1.1029411764705843E-2</v>
      </c>
      <c r="D529" s="26">
        <f t="shared" si="105"/>
        <v>16.135899999999999</v>
      </c>
      <c r="E529" s="26">
        <f>D529*(1-VLOOKUP(A529,USD!A:K,9,0))</f>
        <v>16.065874973100073</v>
      </c>
      <c r="F529">
        <v>16.07</v>
      </c>
      <c r="G529" s="71">
        <f t="shared" si="101"/>
        <v>2.256459199672789E-2</v>
      </c>
      <c r="H529" s="71">
        <f>(+B529/(D529*(1-VLOOKUP(A529,USD!A:K,9,0)))-1)</f>
        <v>2.7021561391882276E-2</v>
      </c>
      <c r="I529" s="71">
        <f t="shared" si="106"/>
        <v>2.6757934038581288E-2</v>
      </c>
      <c r="J529">
        <v>13353.5</v>
      </c>
      <c r="K529">
        <v>13353.5</v>
      </c>
      <c r="L529" s="71">
        <f t="shared" si="102"/>
        <v>0</v>
      </c>
      <c r="M529" s="70">
        <f t="shared" si="103"/>
        <v>3</v>
      </c>
      <c r="N529" s="50" t="s">
        <v>694</v>
      </c>
    </row>
    <row r="530" spans="1:14">
      <c r="A530" s="68">
        <v>43153</v>
      </c>
      <c r="B530">
        <v>16.399999999999999</v>
      </c>
      <c r="C530" s="71">
        <f t="shared" si="104"/>
        <v>-6.0606060606060996E-3</v>
      </c>
      <c r="D530" s="26">
        <f t="shared" si="105"/>
        <v>16.415504699142549</v>
      </c>
      <c r="E530" s="26">
        <f>D530*(1-VLOOKUP(A530,USD!A:K,9,0))</f>
        <v>16.420836223551547</v>
      </c>
      <c r="F530">
        <v>16.4559</v>
      </c>
      <c r="G530" s="71">
        <f t="shared" si="101"/>
        <v>-9.4451553130503463E-4</v>
      </c>
      <c r="H530" s="71">
        <f>(+B530/(D530*(1-VLOOKUP(A530,USD!A:K,9,0)))-1)</f>
        <v>-1.26888931037894E-3</v>
      </c>
      <c r="I530" s="71">
        <f t="shared" si="106"/>
        <v>-3.3969579299826247E-3</v>
      </c>
      <c r="J530">
        <v>13353.5</v>
      </c>
      <c r="K530">
        <v>13640.6</v>
      </c>
      <c r="L530" s="71">
        <f t="shared" si="102"/>
        <v>2.1499981278316538E-2</v>
      </c>
      <c r="M530" s="70">
        <f t="shared" si="103"/>
        <v>4</v>
      </c>
    </row>
    <row r="531" spans="1:14">
      <c r="A531" s="68">
        <v>43154</v>
      </c>
      <c r="B531">
        <v>16.579999999999998</v>
      </c>
      <c r="C531" s="71">
        <f t="shared" si="104"/>
        <v>1.0975609756097571E-2</v>
      </c>
      <c r="D531" s="26">
        <f t="shared" si="105"/>
        <v>16.57914492646951</v>
      </c>
      <c r="E531" s="26">
        <f>D531*(1-VLOOKUP(A531,USD!A:K,9,0))</f>
        <v>16.587342918896773</v>
      </c>
      <c r="F531">
        <v>16.580100000000002</v>
      </c>
      <c r="G531" s="71">
        <f t="shared" si="101"/>
        <v>5.1575249162771897E-5</v>
      </c>
      <c r="H531" s="71">
        <f>(+B531/(D531*(1-VLOOKUP(A531,USD!A:K,9,0)))-1)</f>
        <v>-4.4268204574282599E-4</v>
      </c>
      <c r="I531" s="71">
        <f t="shared" si="106"/>
        <v>-6.0313267111755664E-6</v>
      </c>
      <c r="J531">
        <v>13640.6</v>
      </c>
      <c r="K531">
        <v>13742.76</v>
      </c>
      <c r="L531" s="71">
        <f t="shared" si="102"/>
        <v>7.4894066243420543E-3</v>
      </c>
      <c r="M531" s="70">
        <f t="shared" si="103"/>
        <v>5</v>
      </c>
    </row>
    <row r="532" spans="1:14">
      <c r="A532" s="68">
        <v>43157</v>
      </c>
      <c r="B532">
        <v>16.78</v>
      </c>
      <c r="C532" s="71">
        <f t="shared" si="104"/>
        <v>1.2062726176115923E-2</v>
      </c>
      <c r="D532" s="26">
        <f t="shared" si="105"/>
        <v>16.66394901941095</v>
      </c>
      <c r="E532" s="26">
        <f>D532*(1-VLOOKUP(A532,USD!A:K,9,0))</f>
        <v>16.746190055365926</v>
      </c>
      <c r="F532">
        <v>16.750900000000001</v>
      </c>
      <c r="G532" s="71">
        <f t="shared" si="101"/>
        <v>6.9641944087723839E-3</v>
      </c>
      <c r="H532" s="71">
        <f>(+B532/(D532*(1-VLOOKUP(A532,USD!A:K,9,0)))-1)</f>
        <v>2.0189633894214243E-3</v>
      </c>
      <c r="I532" s="71">
        <f t="shared" si="106"/>
        <v>1.7372200896668133E-3</v>
      </c>
      <c r="J532">
        <v>13742.76</v>
      </c>
      <c r="K532">
        <v>13812.26</v>
      </c>
      <c r="L532" s="71">
        <f t="shared" si="102"/>
        <v>5.0572083045909988E-3</v>
      </c>
      <c r="M532" s="70">
        <f t="shared" si="103"/>
        <v>1</v>
      </c>
    </row>
    <row r="533" spans="1:14">
      <c r="A533" s="68">
        <v>43158</v>
      </c>
      <c r="B533">
        <v>16.36</v>
      </c>
      <c r="C533" s="71">
        <f t="shared" si="104"/>
        <v>-2.5029797377830842E-2</v>
      </c>
      <c r="D533" s="26">
        <f t="shared" si="105"/>
        <v>16.437487489158183</v>
      </c>
      <c r="E533" s="26">
        <f>D533*(1-VLOOKUP(A533,USD!A:K,9,0))</f>
        <v>16.450171143669916</v>
      </c>
      <c r="F533">
        <v>16.457599999999999</v>
      </c>
      <c r="G533" s="71">
        <f t="shared" si="101"/>
        <v>-4.7140713694409087E-3</v>
      </c>
      <c r="H533" s="71">
        <f>(+B533/(D533*(1-VLOOKUP(A533,USD!A:K,9,0)))-1)</f>
        <v>-5.4814714620531335E-3</v>
      </c>
      <c r="I533" s="71">
        <f t="shared" si="106"/>
        <v>-5.9303908224771495E-3</v>
      </c>
      <c r="J533">
        <v>13812.26</v>
      </c>
      <c r="K533">
        <v>13553.83</v>
      </c>
      <c r="L533" s="71">
        <f t="shared" si="102"/>
        <v>-1.8710189353516427E-2</v>
      </c>
      <c r="M533" s="70">
        <f t="shared" si="103"/>
        <v>2</v>
      </c>
    </row>
    <row r="534" spans="1:14">
      <c r="A534" s="68">
        <v>43159</v>
      </c>
      <c r="B534">
        <v>16.079999999999998</v>
      </c>
      <c r="C534" s="71">
        <f t="shared" si="104"/>
        <v>-1.7114914425427896E-2</v>
      </c>
      <c r="D534" s="26">
        <f t="shared" si="105"/>
        <v>16.201613962695415</v>
      </c>
      <c r="E534" s="26">
        <f>D534*(1-VLOOKUP(A534,USD!A:K,9,0))</f>
        <v>16.133210759102973</v>
      </c>
      <c r="F534">
        <v>16.145199999999999</v>
      </c>
      <c r="G534" s="71">
        <f t="shared" si="101"/>
        <v>-7.5062869029860479E-3</v>
      </c>
      <c r="H534" s="71">
        <f>(+B534/(D534*(1-VLOOKUP(A534,USD!A:K,9,0)))-1)</f>
        <v>-3.298212606126838E-3</v>
      </c>
      <c r="I534" s="71">
        <f t="shared" si="106"/>
        <v>-4.0383519559993308E-3</v>
      </c>
      <c r="J534">
        <v>13553.83</v>
      </c>
      <c r="K534">
        <v>13343.01</v>
      </c>
      <c r="L534" s="71">
        <f t="shared" si="102"/>
        <v>-1.555427506468654E-2</v>
      </c>
      <c r="M534" s="70">
        <f t="shared" si="103"/>
        <v>3</v>
      </c>
      <c r="N534" s="50" t="s">
        <v>707</v>
      </c>
    </row>
    <row r="535" spans="1:14">
      <c r="A535" s="68">
        <v>43160</v>
      </c>
      <c r="B535">
        <v>16.12</v>
      </c>
      <c r="C535" s="71">
        <f t="shared" si="104"/>
        <v>2.4875621890549926E-3</v>
      </c>
      <c r="D535" s="26">
        <f t="shared" si="105"/>
        <v>16.237802205649249</v>
      </c>
      <c r="E535" s="26">
        <f>D535*(1-VLOOKUP(A535,USD!A:K,9,0))</f>
        <v>16.204406925289689</v>
      </c>
      <c r="F535">
        <v>16.201000000000001</v>
      </c>
      <c r="G535" s="71">
        <f t="shared" si="101"/>
        <v>-7.2548122065597687E-3</v>
      </c>
      <c r="H535" s="71">
        <f>(+B535/(D535*(1-VLOOKUP(A535,USD!A:K,9,0)))-1)</f>
        <v>-5.2088870440519797E-3</v>
      </c>
      <c r="I535" s="71">
        <f t="shared" si="106"/>
        <v>-4.9996913770754547E-3</v>
      </c>
      <c r="J535">
        <v>13343.01</v>
      </c>
      <c r="K535">
        <v>13419.54</v>
      </c>
      <c r="L535" s="71">
        <f t="shared" si="102"/>
        <v>5.7355873974462845E-3</v>
      </c>
      <c r="M535" s="70">
        <f t="shared" si="103"/>
        <v>4</v>
      </c>
    </row>
    <row r="536" spans="1:14">
      <c r="A536" s="68">
        <v>43161</v>
      </c>
      <c r="B536">
        <v>15.96</v>
      </c>
      <c r="C536" s="71">
        <f t="shared" si="104"/>
        <v>-9.9255583126550695E-3</v>
      </c>
      <c r="D536" s="26">
        <f t="shared" si="105"/>
        <v>16.056441562080369</v>
      </c>
      <c r="E536" s="26">
        <f>D536*(1-VLOOKUP(A536,USD!A:K,9,0))</f>
        <v>16.033912380202729</v>
      </c>
      <c r="F536">
        <v>16.031400000000001</v>
      </c>
      <c r="G536" s="71">
        <f t="shared" si="101"/>
        <v>-6.0064094343375007E-3</v>
      </c>
      <c r="H536" s="71">
        <f>(+B536/(D536*(1-VLOOKUP(A536,USD!A:K,9,0)))-1)</f>
        <v>-4.6097532810512876E-3</v>
      </c>
      <c r="I536" s="71">
        <f t="shared" si="106"/>
        <v>-4.4537594969872307E-3</v>
      </c>
      <c r="J536">
        <v>13419.54</v>
      </c>
      <c r="K536">
        <v>13299.8</v>
      </c>
      <c r="L536" s="71">
        <f t="shared" si="102"/>
        <v>-8.9228095746949343E-3</v>
      </c>
      <c r="M536" s="70">
        <f t="shared" si="103"/>
        <v>5</v>
      </c>
      <c r="N536" s="50" t="s">
        <v>711</v>
      </c>
    </row>
    <row r="537" spans="1:14">
      <c r="A537" s="68">
        <v>43164</v>
      </c>
      <c r="B537">
        <v>15.94</v>
      </c>
      <c r="C537" s="71">
        <f t="shared" si="104"/>
        <v>-1.2531328320802837E-3</v>
      </c>
      <c r="D537" s="26">
        <f t="shared" si="105"/>
        <v>16.017055900088724</v>
      </c>
      <c r="E537" s="26">
        <f>D537*(1-VLOOKUP(A537,USD!A:K,9,0))</f>
        <v>16.061023722223915</v>
      </c>
      <c r="F537">
        <v>16.0581</v>
      </c>
      <c r="G537" s="71">
        <f t="shared" si="101"/>
        <v>-4.8108654030668552E-3</v>
      </c>
      <c r="H537" s="71">
        <f>(+B537/(D537*(1-VLOOKUP(A537,USD!A:K,9,0)))-1)</f>
        <v>-7.5352433516708839E-3</v>
      </c>
      <c r="I537" s="71">
        <f t="shared" si="106"/>
        <v>-7.3545438127798901E-3</v>
      </c>
      <c r="J537">
        <v>13299.8</v>
      </c>
      <c r="K537">
        <v>13287.9</v>
      </c>
      <c r="L537" s="71">
        <f t="shared" si="102"/>
        <v>-8.9475029699692676E-4</v>
      </c>
      <c r="M537" s="70">
        <f t="shared" si="103"/>
        <v>1</v>
      </c>
    </row>
    <row r="538" spans="1:14">
      <c r="A538" s="68">
        <v>43165</v>
      </c>
      <c r="B538">
        <v>16.18</v>
      </c>
      <c r="C538" s="71">
        <f t="shared" si="104"/>
        <v>1.505646173149322E-2</v>
      </c>
      <c r="D538" s="26">
        <f t="shared" si="105"/>
        <v>16.233304760571649</v>
      </c>
      <c r="E538" s="26">
        <f>D538*(1-VLOOKUP(A538,USD!A:K,9,0))</f>
        <v>16.224579928937409</v>
      </c>
      <c r="F538">
        <v>16.215399999999999</v>
      </c>
      <c r="G538" s="71">
        <f t="shared" si="101"/>
        <v>-3.2836665951789801E-3</v>
      </c>
      <c r="H538" s="71">
        <f>(+B538/(D538*(1-VLOOKUP(A538,USD!A:K,9,0)))-1)</f>
        <v>-2.7476784688827971E-3</v>
      </c>
      <c r="I538" s="71">
        <f t="shared" si="106"/>
        <v>-2.183109883197365E-3</v>
      </c>
      <c r="J538">
        <v>13287.9</v>
      </c>
      <c r="K538">
        <v>13432.88</v>
      </c>
      <c r="L538" s="71">
        <f t="shared" si="102"/>
        <v>1.0910678135747531E-2</v>
      </c>
      <c r="M538" s="70">
        <f t="shared" si="103"/>
        <v>2</v>
      </c>
    </row>
    <row r="539" spans="1:14">
      <c r="A539" s="68">
        <v>43166</v>
      </c>
      <c r="B539">
        <v>16.12</v>
      </c>
      <c r="C539" s="71">
        <f t="shared" si="104"/>
        <v>-3.7082818294189579E-3</v>
      </c>
      <c r="D539" s="26">
        <f t="shared" si="105"/>
        <v>16.123693386228418</v>
      </c>
      <c r="E539" s="26">
        <f>D539*(1-VLOOKUP(A539,USD!A:K,9,0))</f>
        <v>16.161317642897419</v>
      </c>
      <c r="F539">
        <v>16.192</v>
      </c>
      <c r="G539" s="71">
        <f t="shared" si="101"/>
        <v>-2.2906576923442667E-4</v>
      </c>
      <c r="H539" s="71">
        <f>(+B539/(D539*(1-VLOOKUP(A539,USD!A:K,9,0)))-1)</f>
        <v>-2.556576376405606E-3</v>
      </c>
      <c r="I539" s="71">
        <f t="shared" si="106"/>
        <v>-4.4466403162054524E-3</v>
      </c>
      <c r="J539">
        <v>13432.88</v>
      </c>
      <c r="K539">
        <v>13356.91</v>
      </c>
      <c r="L539" s="71">
        <f t="shared" si="102"/>
        <v>-5.6555258440482703E-3</v>
      </c>
      <c r="M539" s="70">
        <f t="shared" si="103"/>
        <v>3</v>
      </c>
    </row>
    <row r="540" spans="1:14">
      <c r="A540" s="68">
        <v>43167</v>
      </c>
      <c r="B540">
        <v>16.36</v>
      </c>
      <c r="C540" s="71">
        <f t="shared" si="104"/>
        <v>1.4888337468982549E-2</v>
      </c>
      <c r="D540" s="26">
        <f t="shared" si="105"/>
        <v>16.37996035909503</v>
      </c>
      <c r="E540" s="26">
        <f>D540*(1-VLOOKUP(A540,USD!A:K,9,0))</f>
        <v>16.370623000583105</v>
      </c>
      <c r="F540">
        <v>16.351600000000001</v>
      </c>
      <c r="G540" s="71">
        <f t="shared" si="101"/>
        <v>-1.2185840904033185E-3</v>
      </c>
      <c r="H540" s="71">
        <f>(+B540/(D540*(1-VLOOKUP(A540,USD!A:K,9,0)))-1)</f>
        <v>-6.4890631118486031E-4</v>
      </c>
      <c r="I540" s="71">
        <f t="shared" si="106"/>
        <v>5.1371119645771124E-4</v>
      </c>
      <c r="J540">
        <v>13356.91</v>
      </c>
      <c r="K540">
        <v>13511.96</v>
      </c>
      <c r="L540" s="71">
        <f t="shared" si="102"/>
        <v>1.1608223758339253E-2</v>
      </c>
      <c r="M540" s="70">
        <f t="shared" si="103"/>
        <v>4</v>
      </c>
    </row>
    <row r="541" spans="1:14">
      <c r="A541" s="68">
        <v>43168</v>
      </c>
      <c r="B541">
        <v>16.38</v>
      </c>
      <c r="C541" s="71">
        <f t="shared" si="104"/>
        <v>1.2224938875304847E-3</v>
      </c>
      <c r="D541" s="26">
        <f t="shared" si="105"/>
        <v>16.428723338731022</v>
      </c>
      <c r="E541" s="26">
        <f>D541*(1-VLOOKUP(A541,USD!A:K,9,0))</f>
        <v>16.383596116948755</v>
      </c>
      <c r="F541">
        <v>16.416799999999999</v>
      </c>
      <c r="G541" s="71">
        <f t="shared" si="101"/>
        <v>-2.9657410211636481E-3</v>
      </c>
      <c r="H541" s="71">
        <f>(+B541/(D541*(1-VLOOKUP(A541,USD!A:K,9,0)))-1)</f>
        <v>-2.1949497064543966E-4</v>
      </c>
      <c r="I541" s="71">
        <f t="shared" si="106"/>
        <v>-2.2416061595438297E-3</v>
      </c>
      <c r="J541">
        <v>13511.96</v>
      </c>
      <c r="K541">
        <v>13575.69</v>
      </c>
      <c r="L541" s="71">
        <f t="shared" si="102"/>
        <v>4.7165622159923704E-3</v>
      </c>
      <c r="M541" s="70">
        <f t="shared" si="103"/>
        <v>5</v>
      </c>
    </row>
    <row r="542" spans="1:14">
      <c r="A542" s="68">
        <v>43171</v>
      </c>
      <c r="B542">
        <v>16.48</v>
      </c>
      <c r="C542" s="71">
        <f t="shared" si="104"/>
        <v>6.1050061050060833E-3</v>
      </c>
      <c r="D542" s="26">
        <f t="shared" si="105"/>
        <v>16.410281984930414</v>
      </c>
      <c r="E542" s="26">
        <f>D542*(1-VLOOKUP(A542,USD!A:K,9,0))</f>
        <v>16.444427772078168</v>
      </c>
      <c r="F542">
        <v>16.4376</v>
      </c>
      <c r="G542" s="71">
        <f t="shared" si="101"/>
        <v>4.248434922301092E-3</v>
      </c>
      <c r="H542" s="71">
        <f>(+B542/(D542*(1-VLOOKUP(A542,USD!A:K,9,0)))-1)</f>
        <v>2.1631782154336587E-3</v>
      </c>
      <c r="I542" s="71">
        <f t="shared" si="106"/>
        <v>2.5794519881248146E-3</v>
      </c>
      <c r="J542">
        <v>13575.69</v>
      </c>
      <c r="K542">
        <v>13570.3</v>
      </c>
      <c r="L542" s="71">
        <f t="shared" si="102"/>
        <v>-3.9703322630391114E-4</v>
      </c>
      <c r="M542" s="70">
        <f t="shared" si="103"/>
        <v>1</v>
      </c>
    </row>
    <row r="543" spans="1:14">
      <c r="A543" s="68">
        <v>43172</v>
      </c>
      <c r="B543">
        <v>16.28</v>
      </c>
      <c r="C543" s="71">
        <f t="shared" si="104"/>
        <v>-1.2135922330097082E-2</v>
      </c>
      <c r="D543" s="26">
        <f t="shared" si="105"/>
        <v>16.295394283103544</v>
      </c>
      <c r="E543" s="26">
        <f>D543*(1-VLOOKUP(A543,USD!A:K,9,0))</f>
        <v>16.302488000144347</v>
      </c>
      <c r="F543">
        <v>16.2837</v>
      </c>
      <c r="G543" s="71">
        <f t="shared" si="101"/>
        <v>-9.4470148043646063E-4</v>
      </c>
      <c r="H543" s="71">
        <f>(+B543/(D543*(1-VLOOKUP(A543,USD!A:K,9,0)))-1)</f>
        <v>-1.3794213585157644E-3</v>
      </c>
      <c r="I543" s="71">
        <f t="shared" si="106"/>
        <v>-2.2722108611672454E-4</v>
      </c>
      <c r="J543">
        <v>13570.3</v>
      </c>
      <c r="K543">
        <v>13452.9</v>
      </c>
      <c r="L543" s="71">
        <f t="shared" si="102"/>
        <v>-8.6512457351716199E-3</v>
      </c>
      <c r="M543" s="70">
        <f t="shared" si="103"/>
        <v>2</v>
      </c>
    </row>
    <row r="544" spans="1:14">
      <c r="A544" s="68">
        <v>43173</v>
      </c>
      <c r="B544">
        <v>16.260000000000002</v>
      </c>
      <c r="C544" s="71">
        <f t="shared" si="104"/>
        <v>-1.2285012285011554E-3</v>
      </c>
      <c r="D544" s="26">
        <f t="shared" si="105"/>
        <v>16.219232869344154</v>
      </c>
      <c r="E544" s="26">
        <f>D544*(1-VLOOKUP(A544,USD!A:K,9,0))</f>
        <v>16.257767692878947</v>
      </c>
      <c r="F544">
        <v>16.2684</v>
      </c>
      <c r="G544" s="71">
        <f t="shared" si="101"/>
        <v>2.5135054773706145E-3</v>
      </c>
      <c r="H544" s="71">
        <f>(+B544/(D544*(1-VLOOKUP(A544,USD!A:K,9,0)))-1)</f>
        <v>1.3730711148207675E-4</v>
      </c>
      <c r="I544" s="71">
        <f t="shared" si="106"/>
        <v>-5.1633842295484289E-4</v>
      </c>
      <c r="J544">
        <v>13452.9</v>
      </c>
      <c r="K544">
        <v>13399.64</v>
      </c>
      <c r="L544" s="71">
        <f t="shared" si="102"/>
        <v>-3.9589976882308253E-3</v>
      </c>
      <c r="M544" s="70">
        <f t="shared" si="103"/>
        <v>3</v>
      </c>
    </row>
    <row r="545" spans="1:13">
      <c r="A545" s="68">
        <v>43174</v>
      </c>
      <c r="B545">
        <v>16.399999999999999</v>
      </c>
      <c r="C545" s="71">
        <f t="shared" si="104"/>
        <v>8.610086100860892E-3</v>
      </c>
      <c r="D545" s="26">
        <f t="shared" si="105"/>
        <v>16.408202730521122</v>
      </c>
      <c r="E545" s="26">
        <f>D545*(1-VLOOKUP(A545,USD!A:K,9,0))</f>
        <v>16.414455502420129</v>
      </c>
      <c r="F545">
        <v>16.4132</v>
      </c>
      <c r="G545" s="71">
        <f t="shared" si="101"/>
        <v>-4.9991645372993165E-4</v>
      </c>
      <c r="H545" s="71">
        <f>(+B545/(D545*(1-VLOOKUP(A545,USD!A:K,9,0)))-1)</f>
        <v>-8.8065683433724562E-4</v>
      </c>
      <c r="I545" s="71">
        <f t="shared" si="106"/>
        <v>-8.0423074111091175E-4</v>
      </c>
      <c r="J545">
        <v>13399.64</v>
      </c>
      <c r="K545">
        <v>13514.79</v>
      </c>
      <c r="L545" s="71">
        <f t="shared" si="102"/>
        <v>8.5935144526272378E-3</v>
      </c>
      <c r="M545" s="70">
        <f t="shared" si="103"/>
        <v>4</v>
      </c>
    </row>
    <row r="546" spans="1:13">
      <c r="A546" s="68">
        <v>43175</v>
      </c>
      <c r="B546">
        <v>16.18</v>
      </c>
      <c r="C546" s="71">
        <f t="shared" si="104"/>
        <v>-1.3414634146341364E-2</v>
      </c>
      <c r="D546" s="26">
        <f t="shared" si="105"/>
        <v>16.237746663026208</v>
      </c>
      <c r="E546" s="26">
        <f>D546*(1-VLOOKUP(A546,USD!A:K,9,0))</f>
        <v>16.198151958997823</v>
      </c>
      <c r="F546">
        <v>16.215299999999999</v>
      </c>
      <c r="G546" s="71">
        <f t="shared" si="101"/>
        <v>-3.5563224519137293E-3</v>
      </c>
      <c r="H546" s="71">
        <f>(+B546/(D546*(1-VLOOKUP(A546,USD!A:K,9,0)))-1)</f>
        <v>-1.1206191325880965E-3</v>
      </c>
      <c r="I546" s="71">
        <f t="shared" si="106"/>
        <v>-2.1769563313660534E-3</v>
      </c>
      <c r="J546">
        <v>13514.79</v>
      </c>
      <c r="K546">
        <v>13370.32</v>
      </c>
      <c r="L546" s="71">
        <f t="shared" si="102"/>
        <v>-1.0689770244302843E-2</v>
      </c>
      <c r="M546" s="70">
        <f t="shared" si="103"/>
        <v>5</v>
      </c>
    </row>
    <row r="547" spans="1:13">
      <c r="A547" s="68">
        <v>43178</v>
      </c>
      <c r="B547">
        <v>16.260000000000002</v>
      </c>
      <c r="C547" s="71">
        <f t="shared" si="104"/>
        <v>4.9443757725589066E-3</v>
      </c>
      <c r="D547" s="26">
        <f t="shared" si="105"/>
        <v>16.333764666814258</v>
      </c>
      <c r="E547" s="26">
        <f>D547*(1-VLOOKUP(A547,USD!A:K,9,0))</f>
        <v>16.315646979275652</v>
      </c>
      <c r="F547">
        <v>16.308399999999999</v>
      </c>
      <c r="G547" s="71">
        <f t="shared" si="101"/>
        <v>-4.5160848291224687E-3</v>
      </c>
      <c r="H547" s="71">
        <f>(+B547/(D547*(1-VLOOKUP(A547,USD!A:K,9,0)))-1)</f>
        <v>-3.4106510974608595E-3</v>
      </c>
      <c r="I547" s="71">
        <f t="shared" si="106"/>
        <v>-2.9677957371659902E-3</v>
      </c>
      <c r="J547">
        <v>13370.32</v>
      </c>
      <c r="K547">
        <v>13468</v>
      </c>
      <c r="L547" s="71">
        <f t="shared" si="102"/>
        <v>7.3057338941775463E-3</v>
      </c>
      <c r="M547" s="70">
        <f t="shared" si="103"/>
        <v>1</v>
      </c>
    </row>
    <row r="548" spans="1:13">
      <c r="A548" s="68">
        <v>43179</v>
      </c>
      <c r="B548">
        <v>16.239999999999998</v>
      </c>
      <c r="C548" s="71">
        <f t="shared" si="104"/>
        <v>-1.2300123001232066E-3</v>
      </c>
      <c r="D548" s="26">
        <f t="shared" si="105"/>
        <v>16.320581653103652</v>
      </c>
      <c r="E548" s="26">
        <f>D548*(1-VLOOKUP(A548,USD!A:K,9,0))</f>
        <v>16.339252374969071</v>
      </c>
      <c r="F548">
        <v>16.334599999999998</v>
      </c>
      <c r="G548" s="71">
        <f t="shared" si="101"/>
        <v>-4.937425320765465E-3</v>
      </c>
      <c r="H548" s="71">
        <f>(+B548/(D548*(1-VLOOKUP(A548,USD!A:K,9,0)))-1)</f>
        <v>-6.0744746877845479E-3</v>
      </c>
      <c r="I548" s="71">
        <f t="shared" si="106"/>
        <v>-5.7913876066754133E-3</v>
      </c>
      <c r="J548">
        <v>13468</v>
      </c>
      <c r="K548">
        <v>13478.06</v>
      </c>
      <c r="L548" s="71">
        <f t="shared" si="102"/>
        <v>7.469557469557131E-4</v>
      </c>
      <c r="M548" s="70">
        <f t="shared" si="103"/>
        <v>2</v>
      </c>
    </row>
    <row r="549" spans="1:13">
      <c r="A549" s="68">
        <v>43180</v>
      </c>
      <c r="B549">
        <v>16.14</v>
      </c>
      <c r="C549" s="71">
        <f t="shared" si="104"/>
        <v>-6.1576354679802048E-3</v>
      </c>
      <c r="D549" s="26">
        <f t="shared" si="105"/>
        <v>16.271845746939842</v>
      </c>
      <c r="E549" s="26">
        <f>D549*(1-VLOOKUP(A549,USD!A:K,9,0))</f>
        <v>16.255607886212193</v>
      </c>
      <c r="F549">
        <v>16.2622</v>
      </c>
      <c r="G549" s="71">
        <f t="shared" si="101"/>
        <v>-8.1026915440516323E-3</v>
      </c>
      <c r="H549" s="71">
        <f>(+B549/(D549*(1-VLOOKUP(A549,USD!A:K,9,0)))-1)</f>
        <v>-7.111877145501877E-3</v>
      </c>
      <c r="I549" s="71">
        <f t="shared" si="106"/>
        <v>-7.514358450886105E-3</v>
      </c>
      <c r="J549">
        <v>13478.06</v>
      </c>
      <c r="K549">
        <v>13426.28</v>
      </c>
      <c r="L549" s="71">
        <f t="shared" si="102"/>
        <v>-3.8417991906846138E-3</v>
      </c>
      <c r="M549" s="70">
        <f t="shared" si="103"/>
        <v>3</v>
      </c>
    </row>
    <row r="550" spans="1:13">
      <c r="A550" s="68">
        <v>43181</v>
      </c>
      <c r="B550">
        <v>16.02</v>
      </c>
      <c r="C550" s="71">
        <f t="shared" si="104"/>
        <v>-7.4349442379182396E-3</v>
      </c>
      <c r="D550" s="26">
        <f t="shared" si="105"/>
        <v>16.074884583518294</v>
      </c>
      <c r="E550" s="26">
        <f>D550*(1-VLOOKUP(A550,USD!A:K,9,0))</f>
        <v>16.111066867154911</v>
      </c>
      <c r="F550">
        <v>16.115400000000001</v>
      </c>
      <c r="G550" s="71">
        <f t="shared" si="101"/>
        <v>-3.4143065372033155E-3</v>
      </c>
      <c r="H550" s="71">
        <f>(+B550/(D550*(1-VLOOKUP(A550,USD!A:K,9,0)))-1)</f>
        <v>-5.6524417598046162E-3</v>
      </c>
      <c r="I550" s="71">
        <f t="shared" si="106"/>
        <v>-5.9198034178488124E-3</v>
      </c>
      <c r="J550">
        <v>13426.28</v>
      </c>
      <c r="K550">
        <v>13271.63</v>
      </c>
      <c r="L550" s="71">
        <f t="shared" si="102"/>
        <v>-1.1518454851232152E-2</v>
      </c>
      <c r="M550" s="70">
        <f t="shared" si="103"/>
        <v>4</v>
      </c>
    </row>
    <row r="551" spans="1:13">
      <c r="A551" s="68">
        <v>43182</v>
      </c>
      <c r="B551">
        <v>15.6</v>
      </c>
      <c r="C551" s="71">
        <f t="shared" ref="C551:C582" si="107">B551/(B550-O551)-1</f>
        <v>-2.6217228464419429E-2</v>
      </c>
      <c r="D551" s="26">
        <f t="shared" ref="D551:D582" si="108">+(F550-O551)*(1+L551)</f>
        <v>15.736315688125726</v>
      </c>
      <c r="E551" s="26">
        <f>D551*(1-VLOOKUP(A551,USD!A:K,9,0))</f>
        <v>15.698894814991153</v>
      </c>
      <c r="F551">
        <v>15.7178</v>
      </c>
      <c r="G551" s="71">
        <f t="shared" si="101"/>
        <v>-8.662490688883917E-3</v>
      </c>
      <c r="H551" s="71">
        <f>(+B551/(D551*(1-VLOOKUP(A551,USD!A:K,9,0)))-1)</f>
        <v>-6.2994762469977816E-3</v>
      </c>
      <c r="I551" s="71">
        <f t="shared" si="106"/>
        <v>-7.4946875516930245E-3</v>
      </c>
      <c r="J551">
        <v>13271.63</v>
      </c>
      <c r="K551">
        <v>12959.44</v>
      </c>
      <c r="L551" s="71">
        <f t="shared" si="102"/>
        <v>-2.3523109067989267E-2</v>
      </c>
      <c r="M551" s="70">
        <f t="shared" si="103"/>
        <v>5</v>
      </c>
    </row>
    <row r="552" spans="1:13">
      <c r="A552" s="68">
        <v>43185</v>
      </c>
      <c r="B552">
        <v>15.48</v>
      </c>
      <c r="C552" s="71">
        <f t="shared" si="107"/>
        <v>-7.692307692307665E-3</v>
      </c>
      <c r="D552" s="26">
        <f t="shared" si="108"/>
        <v>15.428863788713091</v>
      </c>
      <c r="E552" s="26">
        <f>D552*(1-VLOOKUP(A552,USD!A:K,9,0))</f>
        <v>15.485740812220524</v>
      </c>
      <c r="F552">
        <v>15.48</v>
      </c>
      <c r="G552" s="71">
        <f t="shared" si="101"/>
        <v>3.3143212609290096E-3</v>
      </c>
      <c r="H552" s="71">
        <f>(+B552/(D552*(1-VLOOKUP(A552,USD!A:K,9,0)))-1)</f>
        <v>-3.7071602128280201E-4</v>
      </c>
      <c r="I552" s="71">
        <f t="shared" si="106"/>
        <v>0</v>
      </c>
      <c r="J552">
        <v>12959.44</v>
      </c>
      <c r="K552">
        <v>12721.21</v>
      </c>
      <c r="L552" s="71">
        <f t="shared" si="102"/>
        <v>-1.838273876031693E-2</v>
      </c>
      <c r="M552" s="70">
        <f t="shared" si="103"/>
        <v>1</v>
      </c>
    </row>
    <row r="553" spans="1:13">
      <c r="A553" s="68">
        <v>43186</v>
      </c>
      <c r="B553">
        <v>15.62</v>
      </c>
      <c r="C553" s="71">
        <f t="shared" si="107"/>
        <v>9.0439276485787534E-3</v>
      </c>
      <c r="D553" s="26">
        <f t="shared" si="108"/>
        <v>15.513086569595188</v>
      </c>
      <c r="E553" s="26">
        <f>D553*(1-VLOOKUP(A553,USD!A:K,9,0))</f>
        <v>15.657468470886116</v>
      </c>
      <c r="F553">
        <v>15.657</v>
      </c>
      <c r="G553" s="71">
        <f t="shared" si="101"/>
        <v>6.8918219417632987E-3</v>
      </c>
      <c r="H553" s="71">
        <f>(+B553/(D553*(1-VLOOKUP(A553,USD!A:K,9,0)))-1)</f>
        <v>-2.3930095057056455E-3</v>
      </c>
      <c r="I553" s="71">
        <f t="shared" si="106"/>
        <v>-2.3631602478125791E-3</v>
      </c>
      <c r="J553">
        <v>12721.21</v>
      </c>
      <c r="K553">
        <v>12748.4</v>
      </c>
      <c r="L553" s="71">
        <f t="shared" si="102"/>
        <v>2.1373752968467663E-3</v>
      </c>
      <c r="M553" s="70">
        <f t="shared" si="103"/>
        <v>2</v>
      </c>
    </row>
    <row r="554" spans="1:13">
      <c r="A554" s="68">
        <v>43187</v>
      </c>
      <c r="B554">
        <v>15.12</v>
      </c>
      <c r="C554" s="71">
        <f t="shared" si="107"/>
        <v>-3.201024327784896E-2</v>
      </c>
      <c r="D554" s="26">
        <f t="shared" si="108"/>
        <v>15.318729510369929</v>
      </c>
      <c r="E554" s="26">
        <f>D554*(1-VLOOKUP(A554,USD!A:K,9,0))</f>
        <v>15.271244900939264</v>
      </c>
      <c r="F554">
        <v>15.2524</v>
      </c>
      <c r="G554" s="71">
        <f t="shared" si="101"/>
        <v>-1.2972976005314329E-2</v>
      </c>
      <c r="H554" s="71">
        <f>(+B554/(D554*(1-VLOOKUP(A554,USD!A:K,9,0)))-1)</f>
        <v>-9.9039012156737494E-3</v>
      </c>
      <c r="I554" s="71">
        <f t="shared" si="106"/>
        <v>-8.6806010857307658E-3</v>
      </c>
      <c r="J554">
        <v>12748.4</v>
      </c>
      <c r="K554">
        <v>12472.97</v>
      </c>
      <c r="L554" s="71">
        <f t="shared" si="102"/>
        <v>-2.1605064164914811E-2</v>
      </c>
      <c r="M554" s="70">
        <f t="shared" si="103"/>
        <v>3</v>
      </c>
    </row>
    <row r="555" spans="1:13">
      <c r="A555" s="68">
        <v>43188</v>
      </c>
      <c r="B555">
        <v>15.52</v>
      </c>
      <c r="C555" s="71">
        <f t="shared" si="107"/>
        <v>2.6455026455026509E-2</v>
      </c>
      <c r="D555" s="26">
        <f t="shared" si="108"/>
        <v>15.564895806532048</v>
      </c>
      <c r="E555" s="26">
        <f>D555*(1-VLOOKUP(A555,USD!A:K,9,0))</f>
        <v>15.537265263695991</v>
      </c>
      <c r="F555">
        <v>15.5428</v>
      </c>
      <c r="G555" s="71">
        <f t="shared" si="101"/>
        <v>-2.8844270523935567E-3</v>
      </c>
      <c r="H555" s="71">
        <f>(+B555/(D555*(1-VLOOKUP(A555,USD!A:K,9,0)))-1)</f>
        <v>-1.1112163822247778E-3</v>
      </c>
      <c r="I555" s="71">
        <f t="shared" si="106"/>
        <v>-1.466917157783687E-3</v>
      </c>
      <c r="J555">
        <v>12472.97</v>
      </c>
      <c r="K555">
        <v>12728.52</v>
      </c>
      <c r="L555" s="71">
        <f t="shared" si="102"/>
        <v>2.0488303908371641E-2</v>
      </c>
      <c r="M555" s="70">
        <f t="shared" si="103"/>
        <v>4</v>
      </c>
    </row>
    <row r="556" spans="1:13">
      <c r="A556" s="68">
        <v>43189</v>
      </c>
      <c r="B556">
        <v>15.52</v>
      </c>
      <c r="C556" s="71">
        <f t="shared" si="107"/>
        <v>0</v>
      </c>
      <c r="D556" s="26">
        <f t="shared" si="108"/>
        <v>15.43203398886909</v>
      </c>
      <c r="E556" s="26">
        <f>D556*(1-VLOOKUP(A556,USD!A:K,9,0))</f>
        <v>15.474252895255372</v>
      </c>
      <c r="F556" s="70">
        <v>15.47</v>
      </c>
      <c r="G556" s="71">
        <f t="shared" si="101"/>
        <v>5.7002214480836866E-3</v>
      </c>
      <c r="H556" s="71">
        <f>(+B556/(D556*(1-VLOOKUP(A556,USD!A:K,9,0)))-1)</f>
        <v>2.9563368942131518E-3</v>
      </c>
      <c r="I556" s="71">
        <f t="shared" si="106"/>
        <v>3.2320620555914559E-3</v>
      </c>
      <c r="J556">
        <v>12728.52</v>
      </c>
      <c r="K556">
        <v>12637.81</v>
      </c>
      <c r="L556" s="71">
        <f t="shared" si="102"/>
        <v>-7.126515887157403E-3</v>
      </c>
      <c r="M556" s="70">
        <f t="shared" si="103"/>
        <v>5</v>
      </c>
    </row>
    <row r="557" spans="1:13">
      <c r="A557" s="68">
        <v>43192</v>
      </c>
      <c r="B557">
        <v>15.52</v>
      </c>
      <c r="C557" s="71">
        <f t="shared" si="107"/>
        <v>0</v>
      </c>
      <c r="D557" s="26">
        <f t="shared" si="108"/>
        <v>15.3604059247607</v>
      </c>
      <c r="E557" s="26">
        <f>D557*(1-VLOOKUP(A557,USD!A:K,9,0))</f>
        <v>15.344621595498374</v>
      </c>
      <c r="F557">
        <v>15.34</v>
      </c>
      <c r="G557" s="71">
        <f t="shared" si="101"/>
        <v>1.0389964693708897E-2</v>
      </c>
      <c r="H557" s="71">
        <f>(+B557/(D557*(1-VLOOKUP(A557,USD!A:K,9,0)))-1)</f>
        <v>1.1429307878994877E-2</v>
      </c>
      <c r="I557" s="71">
        <f t="shared" si="106"/>
        <v>1.1734028683181297E-2</v>
      </c>
      <c r="J557">
        <v>12637.81</v>
      </c>
      <c r="K557">
        <v>12548.28</v>
      </c>
      <c r="L557" s="71">
        <f t="shared" si="102"/>
        <v>-7.0842970419715545E-3</v>
      </c>
      <c r="M557" s="70">
        <f t="shared" si="103"/>
        <v>1</v>
      </c>
    </row>
    <row r="558" spans="1:13">
      <c r="A558" s="68">
        <v>43193</v>
      </c>
      <c r="B558">
        <v>15.24</v>
      </c>
      <c r="C558" s="71">
        <f t="shared" si="107"/>
        <v>-1.8041237113401998E-2</v>
      </c>
      <c r="D558" s="26">
        <f t="shared" si="108"/>
        <v>15.268607267290813</v>
      </c>
      <c r="E558" s="26">
        <f>D558*(1-VLOOKUP(A558,USD!A:K,9,0))</f>
        <v>15.252203618545217</v>
      </c>
      <c r="F558">
        <v>15.2689</v>
      </c>
      <c r="G558" s="71">
        <f t="shared" si="101"/>
        <v>-1.8736003087915787E-3</v>
      </c>
      <c r="H558" s="71">
        <f>(+B558/(D558*(1-VLOOKUP(A558,USD!A:K,9,0)))-1)</f>
        <v>-8.0012166441167931E-4</v>
      </c>
      <c r="I558" s="71">
        <f t="shared" si="106"/>
        <v>-1.8927362154445015E-3</v>
      </c>
      <c r="J558">
        <v>12548.28</v>
      </c>
      <c r="K558">
        <v>12489.88</v>
      </c>
      <c r="L558" s="71">
        <f t="shared" si="102"/>
        <v>-4.6540242965571466E-3</v>
      </c>
      <c r="M558" s="70">
        <f t="shared" si="103"/>
        <v>2</v>
      </c>
    </row>
    <row r="559" spans="1:13">
      <c r="A559" s="68">
        <v>43194</v>
      </c>
      <c r="B559">
        <v>15.02</v>
      </c>
      <c r="C559" s="71">
        <f t="shared" si="107"/>
        <v>-1.4435695538057791E-2</v>
      </c>
      <c r="D559" s="26">
        <f t="shared" si="108"/>
        <v>15.305917352608674</v>
      </c>
      <c r="E559" s="26">
        <f>D559*(1-VLOOKUP(A559,USD!A:K,9,0))</f>
        <v>15.272547499606121</v>
      </c>
      <c r="F559">
        <v>15.259</v>
      </c>
      <c r="G559" s="71">
        <f t="shared" si="101"/>
        <v>-1.8680184011312662E-2</v>
      </c>
      <c r="H559" s="71">
        <f>(+B559/(D559*(1-VLOOKUP(A559,USD!A:K,9,0)))-1)</f>
        <v>-1.6536042831926667E-2</v>
      </c>
      <c r="I559" s="71">
        <f t="shared" si="106"/>
        <v>-1.5662887476243559E-2</v>
      </c>
      <c r="J559">
        <v>12489.88</v>
      </c>
      <c r="K559">
        <v>12520.16</v>
      </c>
      <c r="L559" s="71">
        <f t="shared" si="102"/>
        <v>2.424362764093857E-3</v>
      </c>
      <c r="M559" s="70">
        <f t="shared" si="103"/>
        <v>3</v>
      </c>
    </row>
    <row r="560" spans="1:13">
      <c r="A560" s="68">
        <v>43195</v>
      </c>
      <c r="B560">
        <v>15.02</v>
      </c>
      <c r="C560" s="71">
        <f t="shared" si="107"/>
        <v>0</v>
      </c>
      <c r="D560" s="26">
        <f t="shared" si="108"/>
        <v>15.259</v>
      </c>
      <c r="E560" s="26">
        <f>D560*(1-VLOOKUP(A560,USD!A:K,9,0))</f>
        <v>15.274944810247476</v>
      </c>
      <c r="F560" s="70">
        <v>15.259</v>
      </c>
      <c r="G560" s="71">
        <f t="shared" si="101"/>
        <v>-1.5662887476243559E-2</v>
      </c>
      <c r="H560" s="71">
        <f>(+B560/(D560*(1-VLOOKUP(A560,USD!A:K,9,0)))-1)</f>
        <v>-1.6690391580101993E-2</v>
      </c>
      <c r="I560" s="71">
        <f t="shared" si="106"/>
        <v>-1.5662887476243559E-2</v>
      </c>
      <c r="J560">
        <v>12520.16</v>
      </c>
      <c r="K560">
        <v>12520.16</v>
      </c>
      <c r="L560" s="71">
        <f t="shared" si="102"/>
        <v>0</v>
      </c>
      <c r="M560" s="70">
        <f t="shared" si="103"/>
        <v>4</v>
      </c>
    </row>
    <row r="561" spans="1:13">
      <c r="A561" s="68">
        <v>43196</v>
      </c>
      <c r="B561">
        <v>15.16</v>
      </c>
      <c r="C561" s="71">
        <f t="shared" si="107"/>
        <v>9.320905459387463E-3</v>
      </c>
      <c r="D561" s="26">
        <f t="shared" si="108"/>
        <v>15.259</v>
      </c>
      <c r="E561" s="26">
        <f>D561*(1-VLOOKUP(A561,USD!A:K,9,0))</f>
        <v>15.198669876238402</v>
      </c>
      <c r="F561" s="70">
        <v>15.259</v>
      </c>
      <c r="G561" s="71">
        <f t="shared" si="101"/>
        <v>-6.4879743102431719E-3</v>
      </c>
      <c r="H561" s="71">
        <f>(+B561/(D561*(1-VLOOKUP(A561,USD!A:K,9,0)))-1)</f>
        <v>-2.5442934515511606E-3</v>
      </c>
      <c r="I561" s="71">
        <f t="shared" si="106"/>
        <v>-6.4879743102431719E-3</v>
      </c>
      <c r="J561">
        <v>12520.16</v>
      </c>
      <c r="K561">
        <v>12520.16</v>
      </c>
      <c r="L561" s="71">
        <f t="shared" si="102"/>
        <v>0</v>
      </c>
      <c r="M561" s="70">
        <f t="shared" si="103"/>
        <v>5</v>
      </c>
    </row>
    <row r="562" spans="1:13">
      <c r="A562" s="68">
        <v>43199</v>
      </c>
      <c r="B562">
        <v>15.16</v>
      </c>
      <c r="C562" s="71">
        <f t="shared" si="107"/>
        <v>0</v>
      </c>
      <c r="D562" s="26">
        <f t="shared" si="108"/>
        <v>15.248055585551622</v>
      </c>
      <c r="E562" s="26">
        <f>D562*(1-VLOOKUP(A562,USD!A:K,9,0))</f>
        <v>15.277557764638193</v>
      </c>
      <c r="F562">
        <v>15.2294</v>
      </c>
      <c r="G562" s="71">
        <f t="shared" si="101"/>
        <v>-5.774873068738029E-3</v>
      </c>
      <c r="H562" s="71">
        <f>(+B562/(D562*(1-VLOOKUP(A562,USD!A:K,9,0)))-1)</f>
        <v>-7.6948008607955476E-3</v>
      </c>
      <c r="I562" s="71">
        <f t="shared" si="106"/>
        <v>-4.55697532404431E-3</v>
      </c>
      <c r="J562">
        <v>12520.16</v>
      </c>
      <c r="K562">
        <v>12511.18</v>
      </c>
      <c r="L562" s="71">
        <f t="shared" si="102"/>
        <v>-7.1724323011845836E-4</v>
      </c>
      <c r="M562" s="70">
        <f t="shared" si="103"/>
        <v>1</v>
      </c>
    </row>
    <row r="563" spans="1:13">
      <c r="A563" s="68">
        <v>43200</v>
      </c>
      <c r="B563">
        <v>15.64</v>
      </c>
      <c r="C563" s="71">
        <f t="shared" si="107"/>
        <v>3.1662269129287601E-2</v>
      </c>
      <c r="D563" s="26">
        <f t="shared" si="108"/>
        <v>15.627177294547755</v>
      </c>
      <c r="E563" s="26">
        <f>D563*(1-VLOOKUP(A563,USD!A:K,9,0))</f>
        <v>15.632377432375607</v>
      </c>
      <c r="F563">
        <v>15.645</v>
      </c>
      <c r="G563" s="71">
        <f t="shared" si="101"/>
        <v>8.2053880944443769E-4</v>
      </c>
      <c r="H563" s="71">
        <f>(+B563/(D563*(1-VLOOKUP(A563,USD!A:K,9,0)))-1)</f>
        <v>4.8761409819886303E-4</v>
      </c>
      <c r="I563" s="71">
        <f t="shared" si="106"/>
        <v>-3.1959092361766306E-4</v>
      </c>
      <c r="J563">
        <v>12511.18</v>
      </c>
      <c r="K563">
        <v>12837.96</v>
      </c>
      <c r="L563" s="71">
        <f t="shared" si="102"/>
        <v>2.611903913140079E-2</v>
      </c>
      <c r="M563" s="70">
        <f t="shared" si="103"/>
        <v>2</v>
      </c>
    </row>
    <row r="564" spans="1:13">
      <c r="A564" s="68">
        <v>43201</v>
      </c>
      <c r="B564">
        <v>15.72</v>
      </c>
      <c r="C564" s="71">
        <f t="shared" si="107"/>
        <v>5.1150895140665842E-3</v>
      </c>
      <c r="D564" s="26">
        <f t="shared" si="108"/>
        <v>15.706761261134949</v>
      </c>
      <c r="E564" s="26">
        <f>D564*(1-VLOOKUP(A564,USD!A:K,9,0))</f>
        <v>15.7555311560593</v>
      </c>
      <c r="F564">
        <v>15.7464</v>
      </c>
      <c r="G564" s="71">
        <f t="shared" si="101"/>
        <v>8.4286879038586449E-4</v>
      </c>
      <c r="H564" s="71">
        <f>(+B564/(D564*(1-VLOOKUP(A564,USD!A:K,9,0)))-1)</f>
        <v>-2.2551544411522073E-3</v>
      </c>
      <c r="I564" s="71">
        <f t="shared" si="106"/>
        <v>-1.6765736930345332E-3</v>
      </c>
      <c r="J564">
        <v>12837.96</v>
      </c>
      <c r="K564">
        <v>12888.64</v>
      </c>
      <c r="L564" s="71">
        <f t="shared" si="102"/>
        <v>3.9476676979832703E-3</v>
      </c>
      <c r="M564" s="70">
        <f t="shared" si="103"/>
        <v>3</v>
      </c>
    </row>
    <row r="565" spans="1:13">
      <c r="A565" s="68">
        <v>43202</v>
      </c>
      <c r="B565">
        <v>15.54</v>
      </c>
      <c r="C565" s="71">
        <f t="shared" si="107"/>
        <v>-1.1450381679389388E-2</v>
      </c>
      <c r="D565" s="26">
        <f t="shared" si="108"/>
        <v>15.537093723465004</v>
      </c>
      <c r="E565" s="26">
        <f>D565*(1-VLOOKUP(A565,USD!A:K,9,0))</f>
        <v>15.536709956874294</v>
      </c>
      <c r="F565">
        <v>15.5268</v>
      </c>
      <c r="G565" s="71">
        <f t="shared" si="101"/>
        <v>1.8705406472552255E-4</v>
      </c>
      <c r="H565" s="71">
        <f>(+B565/(D565*(1-VLOOKUP(A565,USD!A:K,9,0)))-1)</f>
        <v>2.1175931936934234E-4</v>
      </c>
      <c r="I565" s="71">
        <f t="shared" si="106"/>
        <v>8.5014297859187238E-4</v>
      </c>
      <c r="J565">
        <v>12888.64</v>
      </c>
      <c r="K565">
        <v>12717.32</v>
      </c>
      <c r="L565" s="71">
        <f t="shared" si="102"/>
        <v>-1.3292325644909009E-2</v>
      </c>
      <c r="M565" s="70">
        <f t="shared" si="103"/>
        <v>4</v>
      </c>
    </row>
    <row r="566" spans="1:13">
      <c r="A566" s="68">
        <v>43203</v>
      </c>
      <c r="B566">
        <v>15.34</v>
      </c>
      <c r="C566" s="71">
        <f t="shared" si="107"/>
        <v>-1.287001287001277E-2</v>
      </c>
      <c r="D566" s="26">
        <f t="shared" si="108"/>
        <v>15.379081177795321</v>
      </c>
      <c r="E566" s="26">
        <f>D566*(1-VLOOKUP(A566,USD!A:K,9,0))</f>
        <v>15.35135197835602</v>
      </c>
      <c r="F566" s="70">
        <v>15.5268</v>
      </c>
      <c r="G566" s="71">
        <f t="shared" si="101"/>
        <v>-2.5411906825583142E-3</v>
      </c>
      <c r="H566" s="71">
        <f>(+B566/(D566*(1-VLOOKUP(A566,USD!A:K,9,0)))-1)</f>
        <v>-7.3947743312929859E-4</v>
      </c>
      <c r="I566" s="71">
        <f t="shared" si="106"/>
        <v>-1.2030811242496831E-2</v>
      </c>
      <c r="J566">
        <v>12717.32</v>
      </c>
      <c r="K566">
        <v>12596.33</v>
      </c>
      <c r="L566" s="71">
        <f t="shared" si="102"/>
        <v>-9.5137969320580051E-3</v>
      </c>
      <c r="M566" s="70">
        <f t="shared" si="103"/>
        <v>5</v>
      </c>
    </row>
    <row r="567" spans="1:13">
      <c r="A567" s="68">
        <v>43206</v>
      </c>
      <c r="B567">
        <v>14.98</v>
      </c>
      <c r="C567" s="71">
        <f t="shared" si="107"/>
        <v>-2.3468057366362371E-2</v>
      </c>
      <c r="D567" s="26">
        <f t="shared" si="108"/>
        <v>15.159274642375994</v>
      </c>
      <c r="E567" s="26">
        <f>D567*(1-VLOOKUP(A567,USD!A:K,9,0))</f>
        <v>15.169610691391233</v>
      </c>
      <c r="F567">
        <v>15.0025</v>
      </c>
      <c r="G567" s="71">
        <f t="shared" si="101"/>
        <v>-1.1826069954221419E-2</v>
      </c>
      <c r="H567" s="71">
        <f>(+B567/(D567*(1-VLOOKUP(A567,USD!A:K,9,0)))-1)</f>
        <v>-1.249937755481334E-2</v>
      </c>
      <c r="I567" s="71">
        <f t="shared" ref="I567:I576" si="109">+B567/F567-1</f>
        <v>-1.4997500416596976E-3</v>
      </c>
      <c r="J567">
        <v>12596.33</v>
      </c>
      <c r="K567">
        <v>12298.17</v>
      </c>
      <c r="L567" s="71">
        <f t="shared" si="102"/>
        <v>-2.36703865332204E-2</v>
      </c>
      <c r="M567" s="70">
        <f t="shared" si="103"/>
        <v>1</v>
      </c>
    </row>
    <row r="568" spans="1:13">
      <c r="A568" s="68">
        <v>43207</v>
      </c>
      <c r="B568">
        <v>14.76</v>
      </c>
      <c r="C568" s="71">
        <f t="shared" si="107"/>
        <v>-1.4686248331108209E-2</v>
      </c>
      <c r="D568" s="26">
        <f t="shared" si="108"/>
        <v>14.812964611808098</v>
      </c>
      <c r="E568" s="26">
        <f>D568*(1-VLOOKUP(A568,USD!A:K,9,0))</f>
        <v>14.832559474087299</v>
      </c>
      <c r="F568">
        <v>14.8491</v>
      </c>
      <c r="G568" s="71">
        <f t="shared" si="101"/>
        <v>-3.5755578438281255E-3</v>
      </c>
      <c r="H568" s="71">
        <f>(+B568/(D568*(1-VLOOKUP(A568,USD!A:K,9,0)))-1)</f>
        <v>-4.8919051505615929E-3</v>
      </c>
      <c r="I568" s="71">
        <f t="shared" si="109"/>
        <v>-6.0003636584035069E-3</v>
      </c>
      <c r="J568">
        <v>12298.17</v>
      </c>
      <c r="K568">
        <v>12142.8</v>
      </c>
      <c r="L568" s="71">
        <f t="shared" si="102"/>
        <v>-1.2633586948302078E-2</v>
      </c>
      <c r="M568" s="70">
        <f t="shared" si="103"/>
        <v>2</v>
      </c>
    </row>
    <row r="569" spans="1:13">
      <c r="A569" s="68">
        <v>43208</v>
      </c>
      <c r="B569">
        <v>14.88</v>
      </c>
      <c r="C569" s="71">
        <f t="shared" si="107"/>
        <v>8.1300813008131634E-3</v>
      </c>
      <c r="D569" s="26">
        <f t="shared" si="108"/>
        <v>14.907015256448265</v>
      </c>
      <c r="E569" s="26">
        <f>D569*(1-VLOOKUP(A569,USD!A:K,9,0))</f>
        <v>14.882005541303201</v>
      </c>
      <c r="F569">
        <v>14.8688</v>
      </c>
      <c r="G569" s="71">
        <f t="shared" si="101"/>
        <v>-1.8122512108236233E-3</v>
      </c>
      <c r="H569" s="71">
        <f>(+B569/(D569*(1-VLOOKUP(A569,USD!A:K,9,0)))-1)</f>
        <v>-1.3476283808888656E-4</v>
      </c>
      <c r="I569" s="71">
        <f t="shared" si="109"/>
        <v>7.5325513827606549E-4</v>
      </c>
      <c r="J569">
        <v>12142.8</v>
      </c>
      <c r="K569">
        <v>12190.16</v>
      </c>
      <c r="L569" s="71">
        <f t="shared" si="102"/>
        <v>3.9002536482524164E-3</v>
      </c>
      <c r="M569" s="70">
        <f t="shared" si="103"/>
        <v>3</v>
      </c>
    </row>
    <row r="570" spans="1:13">
      <c r="A570" s="68">
        <v>43209</v>
      </c>
      <c r="B570">
        <v>15.16</v>
      </c>
      <c r="C570" s="71">
        <f t="shared" si="107"/>
        <v>1.8817204301075252E-2</v>
      </c>
      <c r="D570" s="26">
        <f t="shared" si="108"/>
        <v>15.096268918537573</v>
      </c>
      <c r="E570" s="26">
        <f>D570*(1-VLOOKUP(A570,USD!A:K,9,0))</f>
        <v>15.154981876195842</v>
      </c>
      <c r="F570">
        <v>15.1426</v>
      </c>
      <c r="G570" s="71">
        <f t="shared" si="101"/>
        <v>4.2216445537854863E-3</v>
      </c>
      <c r="H570" s="71">
        <f>(+B570/(D570*(1-VLOOKUP(A570,USD!A:K,9,0)))-1)</f>
        <v>3.3112040945693089E-4</v>
      </c>
      <c r="I570" s="71">
        <f t="shared" si="109"/>
        <v>1.1490761163868157E-3</v>
      </c>
      <c r="J570">
        <v>12190.16</v>
      </c>
      <c r="K570">
        <v>12376.65</v>
      </c>
      <c r="L570" s="71">
        <f t="shared" si="102"/>
        <v>1.5298404614869643E-2</v>
      </c>
      <c r="M570" s="70">
        <f t="shared" si="103"/>
        <v>4</v>
      </c>
    </row>
    <row r="571" spans="1:13">
      <c r="A571" s="68">
        <v>43210</v>
      </c>
      <c r="B571">
        <v>14.86</v>
      </c>
      <c r="C571" s="71">
        <f t="shared" si="107"/>
        <v>-1.9788918205804751E-2</v>
      </c>
      <c r="D571" s="26">
        <f t="shared" si="108"/>
        <v>14.98428151801982</v>
      </c>
      <c r="E571" s="26">
        <f>D571*(1-VLOOKUP(A571,USD!A:K,9,0))</f>
        <v>14.946689986206636</v>
      </c>
      <c r="F571">
        <v>14.9488</v>
      </c>
      <c r="G571" s="71">
        <f t="shared" si="101"/>
        <v>-8.2941259392625977E-3</v>
      </c>
      <c r="H571" s="71">
        <f>(+B571/(D571*(1-VLOOKUP(A571,USD!A:K,9,0)))-1)</f>
        <v>-5.7999454251501659E-3</v>
      </c>
      <c r="I571" s="71">
        <f t="shared" si="109"/>
        <v>-5.9402761425666473E-3</v>
      </c>
      <c r="J571">
        <v>12376.65</v>
      </c>
      <c r="K571">
        <v>12247.25</v>
      </c>
      <c r="L571" s="71">
        <f t="shared" si="102"/>
        <v>-1.0455171633681148E-2</v>
      </c>
      <c r="M571" s="70">
        <f t="shared" si="103"/>
        <v>5</v>
      </c>
    </row>
    <row r="572" spans="1:13">
      <c r="A572" s="68">
        <v>43213</v>
      </c>
      <c r="B572">
        <v>14.98</v>
      </c>
      <c r="C572" s="71">
        <f t="shared" si="107"/>
        <v>8.0753701211306872E-3</v>
      </c>
      <c r="D572" s="26">
        <f t="shared" si="108"/>
        <v>15.071480919226767</v>
      </c>
      <c r="E572" s="26">
        <f>D572*(1-VLOOKUP(A572,USD!A:K,9,0))</f>
        <v>15.038293335200457</v>
      </c>
      <c r="F572">
        <v>15.0326</v>
      </c>
      <c r="G572" s="71">
        <f t="shared" si="101"/>
        <v>-6.0698029421955013E-3</v>
      </c>
      <c r="H572" s="71">
        <f>(+B572/(D572*(1-VLOOKUP(A572,USD!A:K,9,0)))-1)</f>
        <v>-3.8763265153238802E-3</v>
      </c>
      <c r="I572" s="71">
        <f t="shared" si="109"/>
        <v>-3.4990620385030313E-3</v>
      </c>
      <c r="J572">
        <v>12247.25</v>
      </c>
      <c r="K572">
        <v>12347.76</v>
      </c>
      <c r="L572" s="71">
        <f t="shared" si="102"/>
        <v>8.2067402886363272E-3</v>
      </c>
      <c r="M572" s="70">
        <f t="shared" si="103"/>
        <v>1</v>
      </c>
    </row>
    <row r="573" spans="1:13">
      <c r="A573" s="68">
        <v>43214</v>
      </c>
      <c r="B573">
        <v>15.32</v>
      </c>
      <c r="C573" s="71">
        <f t="shared" si="107"/>
        <v>2.2696929238985364E-2</v>
      </c>
      <c r="D573" s="26">
        <f t="shared" si="108"/>
        <v>15.362403246904703</v>
      </c>
      <c r="E573" s="26">
        <f>D573*(1-VLOOKUP(A573,USD!A:K,9,0))</f>
        <v>15.31923299856491</v>
      </c>
      <c r="F573">
        <v>15.3108</v>
      </c>
      <c r="G573" s="71">
        <f t="shared" si="101"/>
        <v>-2.7601961895673544E-3</v>
      </c>
      <c r="H573" s="71">
        <f>(+B573/(D573*(1-VLOOKUP(A573,USD!A:K,9,0)))-1)</f>
        <v>5.0067874492354392E-5</v>
      </c>
      <c r="I573" s="71">
        <f t="shared" si="109"/>
        <v>6.0088303681071764E-4</v>
      </c>
      <c r="J573">
        <v>12347.76</v>
      </c>
      <c r="K573">
        <v>12618.66</v>
      </c>
      <c r="L573" s="71">
        <f t="shared" si="102"/>
        <v>2.1939201928123042E-2</v>
      </c>
      <c r="M573" s="70">
        <f t="shared" si="103"/>
        <v>2</v>
      </c>
    </row>
    <row r="574" spans="1:13">
      <c r="A574" s="68">
        <v>43215</v>
      </c>
      <c r="B574">
        <v>15.08</v>
      </c>
      <c r="C574" s="71">
        <f t="shared" si="107"/>
        <v>-1.5665796344647487E-2</v>
      </c>
      <c r="D574" s="26">
        <f t="shared" si="108"/>
        <v>15.187402716928739</v>
      </c>
      <c r="E574" s="26">
        <f>D574*(1-VLOOKUP(A574,USD!A:K,9,0))</f>
        <v>15.186234964972499</v>
      </c>
      <c r="F574">
        <v>15.1928</v>
      </c>
      <c r="G574" s="71">
        <f t="shared" ref="G574:G619" si="110">+B574/D574-1</f>
        <v>-7.0718291290862156E-3</v>
      </c>
      <c r="H574" s="71">
        <f>(+B574/(D574*(1-VLOOKUP(A574,USD!A:K,9,0)))-1)</f>
        <v>-6.9954774977163403E-3</v>
      </c>
      <c r="I574" s="71">
        <f t="shared" si="109"/>
        <v>-7.4245695329366868E-3</v>
      </c>
      <c r="J574">
        <v>12618.66</v>
      </c>
      <c r="K574">
        <v>12516.96</v>
      </c>
      <c r="L574" s="71">
        <f t="shared" ref="L574:L619" si="111">+K574/J574-1</f>
        <v>-8.0594928463085802E-3</v>
      </c>
      <c r="M574" s="70">
        <f t="shared" ref="M574:M619" si="112">WEEKDAY(A574,2)</f>
        <v>3</v>
      </c>
    </row>
    <row r="575" spans="1:13">
      <c r="A575" s="68">
        <v>43216</v>
      </c>
      <c r="B575">
        <v>14.78</v>
      </c>
      <c r="C575" s="71">
        <f t="shared" si="107"/>
        <v>-1.9893899204244114E-2</v>
      </c>
      <c r="D575" s="26">
        <f t="shared" si="108"/>
        <v>14.874790387442319</v>
      </c>
      <c r="E575" s="26">
        <f>D575*(1-VLOOKUP(A575,USD!A:K,9,0))</f>
        <v>14.842884365083334</v>
      </c>
      <c r="F575">
        <v>14.8604</v>
      </c>
      <c r="G575" s="71">
        <f t="shared" si="110"/>
        <v>-6.3725528208010696E-3</v>
      </c>
      <c r="H575" s="71">
        <f>(+B575/(D575*(1-VLOOKUP(A575,USD!A:K,9,0)))-1)</f>
        <v>-4.2366674519991321E-3</v>
      </c>
      <c r="I575" s="71">
        <f t="shared" si="109"/>
        <v>-5.4103523458319813E-3</v>
      </c>
      <c r="J575">
        <v>12516.96</v>
      </c>
      <c r="K575">
        <v>12254.96</v>
      </c>
      <c r="L575" s="71">
        <f t="shared" si="111"/>
        <v>-2.0931600005113071E-2</v>
      </c>
      <c r="M575" s="70">
        <f t="shared" si="112"/>
        <v>4</v>
      </c>
    </row>
    <row r="576" spans="1:13">
      <c r="A576" s="68">
        <v>43217</v>
      </c>
      <c r="B576">
        <v>14.76</v>
      </c>
      <c r="C576" s="71">
        <f t="shared" si="107"/>
        <v>-1.3531799729363803E-3</v>
      </c>
      <c r="D576" s="26">
        <f t="shared" si="108"/>
        <v>14.784357672322066</v>
      </c>
      <c r="E576" s="26">
        <f>D576*(1-VLOOKUP(A576,USD!A:K,9,0))</f>
        <v>14.7497849645287</v>
      </c>
      <c r="F576">
        <v>14.742699999999999</v>
      </c>
      <c r="G576" s="71">
        <f t="shared" si="110"/>
        <v>-1.6475299679516997E-3</v>
      </c>
      <c r="H576" s="71">
        <f>(+B576/(D576*(1-VLOOKUP(A576,USD!A:K,9,0)))-1)</f>
        <v>6.9255487424824125E-4</v>
      </c>
      <c r="I576" s="71">
        <f t="shared" si="109"/>
        <v>1.1734621202357243E-3</v>
      </c>
      <c r="J576">
        <v>12254.96</v>
      </c>
      <c r="K576">
        <v>12192.25</v>
      </c>
      <c r="L576" s="71">
        <f t="shared" si="111"/>
        <v>-5.1171117653585618E-3</v>
      </c>
      <c r="M576" s="70">
        <f t="shared" si="112"/>
        <v>5</v>
      </c>
    </row>
    <row r="577" spans="1:13">
      <c r="A577" s="68">
        <v>43220</v>
      </c>
      <c r="B577" s="70">
        <v>14.94</v>
      </c>
      <c r="C577" s="71">
        <f t="shared" si="107"/>
        <v>1.2195121951219523E-2</v>
      </c>
      <c r="D577" s="26">
        <f t="shared" si="108"/>
        <v>14.742699999999999</v>
      </c>
      <c r="E577" s="26">
        <f>D577*(1-VLOOKUP(A577,USD!A:K,9,0))</f>
        <v>14.742699999999999</v>
      </c>
      <c r="F577" s="70">
        <v>14.742699999999999</v>
      </c>
      <c r="G577" s="71">
        <f t="shared" si="110"/>
        <v>1.3382894585116656E-2</v>
      </c>
      <c r="H577" s="71">
        <f>(+B577/(D577*(1-VLOOKUP(A577,USD!A:K,9,0)))-1)</f>
        <v>1.3382894585116656E-2</v>
      </c>
      <c r="I577" s="71">
        <f t="shared" ref="I577:I619" si="113">+B577/F577-1</f>
        <v>1.3382894585116656E-2</v>
      </c>
      <c r="J577" s="70">
        <v>12192.25</v>
      </c>
      <c r="K577" s="70">
        <v>12192.25</v>
      </c>
      <c r="L577" s="71">
        <f t="shared" si="111"/>
        <v>0</v>
      </c>
      <c r="M577" s="70">
        <f t="shared" si="112"/>
        <v>1</v>
      </c>
    </row>
    <row r="578" spans="1:13">
      <c r="A578" s="68">
        <v>43222</v>
      </c>
      <c r="B578">
        <v>14.72</v>
      </c>
      <c r="C578" s="71">
        <f t="shared" si="107"/>
        <v>-1.4725568942436373E-2</v>
      </c>
      <c r="D578" s="26">
        <f t="shared" si="108"/>
        <v>14.745227199081384</v>
      </c>
      <c r="E578" s="26">
        <f>D578*(1-VLOOKUP(A578,USD!A:K,9,0))</f>
        <v>14.642364950884282</v>
      </c>
      <c r="F578">
        <v>14.694699999999999</v>
      </c>
      <c r="G578" s="71">
        <f t="shared" si="110"/>
        <v>-1.7108721853370534E-3</v>
      </c>
      <c r="H578" s="71">
        <f>(+B578/(D578*(1-VLOOKUP(A578,USD!A:K,9,0)))-1)</f>
        <v>5.3020840128035207E-3</v>
      </c>
      <c r="I578" s="71">
        <f t="shared" si="113"/>
        <v>1.7217091876664536E-3</v>
      </c>
      <c r="J578">
        <v>12192.25</v>
      </c>
      <c r="K578">
        <v>12194.34</v>
      </c>
      <c r="L578" s="71">
        <f t="shared" si="111"/>
        <v>1.714203694971328E-4</v>
      </c>
      <c r="M578" s="70">
        <f t="shared" si="112"/>
        <v>3</v>
      </c>
    </row>
    <row r="579" spans="1:13">
      <c r="A579" s="68">
        <v>43223</v>
      </c>
      <c r="B579">
        <v>14.78</v>
      </c>
      <c r="C579" s="71">
        <f t="shared" si="107"/>
        <v>4.0760869565217295E-3</v>
      </c>
      <c r="D579" s="26">
        <f t="shared" si="108"/>
        <v>14.771256360655844</v>
      </c>
      <c r="E579" s="26">
        <f>D579*(1-VLOOKUP(A579,USD!A:K,9,0))</f>
        <v>14.770257872112703</v>
      </c>
      <c r="F579">
        <v>14.7659</v>
      </c>
      <c r="G579" s="71">
        <f t="shared" si="110"/>
        <v>5.9193606357310635E-4</v>
      </c>
      <c r="H579" s="71">
        <f>(+B579/(D579*(1-VLOOKUP(A579,USD!A:K,9,0)))-1)</f>
        <v>6.5957737309996212E-4</v>
      </c>
      <c r="I579" s="71">
        <f t="shared" si="113"/>
        <v>9.5490285048649426E-4</v>
      </c>
      <c r="J579">
        <v>12194.34</v>
      </c>
      <c r="K579">
        <v>12257.87</v>
      </c>
      <c r="L579" s="71">
        <f t="shared" si="111"/>
        <v>5.2097940519946206E-3</v>
      </c>
      <c r="M579" s="70">
        <f t="shared" si="112"/>
        <v>4</v>
      </c>
    </row>
    <row r="580" spans="1:13">
      <c r="A580" s="68">
        <v>43224</v>
      </c>
      <c r="B580">
        <v>14.6</v>
      </c>
      <c r="C580" s="71">
        <f t="shared" si="107"/>
        <v>-1.2178619756427533E-2</v>
      </c>
      <c r="D580" s="26">
        <f t="shared" si="108"/>
        <v>14.640018704962607</v>
      </c>
      <c r="E580" s="26">
        <f>D580*(1-VLOOKUP(A580,USD!A:K,9,0))</f>
        <v>14.67237700935018</v>
      </c>
      <c r="F580">
        <v>14.667</v>
      </c>
      <c r="G580" s="71">
        <f t="shared" si="110"/>
        <v>-2.7335146060326609E-3</v>
      </c>
      <c r="H580" s="71">
        <f>(+B580/(D580*(1-VLOOKUP(A580,USD!A:K,9,0)))-1)</f>
        <v>-4.9328755186741624E-3</v>
      </c>
      <c r="I580" s="71">
        <f t="shared" si="113"/>
        <v>-4.5680779982273378E-3</v>
      </c>
      <c r="J580">
        <v>12257.87</v>
      </c>
      <c r="K580">
        <v>12153.37</v>
      </c>
      <c r="L580" s="71">
        <f t="shared" si="111"/>
        <v>-8.5251352804361913E-3</v>
      </c>
      <c r="M580" s="70">
        <f t="shared" si="112"/>
        <v>5</v>
      </c>
    </row>
    <row r="581" spans="1:13">
      <c r="A581" s="68">
        <v>43227</v>
      </c>
      <c r="B581">
        <v>14.86</v>
      </c>
      <c r="C581" s="71">
        <f t="shared" si="107"/>
        <v>1.7808219178082174E-2</v>
      </c>
      <c r="D581" s="26">
        <f t="shared" si="108"/>
        <v>14.90070180863415</v>
      </c>
      <c r="E581" s="26">
        <f>D581*(1-VLOOKUP(A581,USD!A:K,9,0))</f>
        <v>14.868809701892957</v>
      </c>
      <c r="F581">
        <v>14.876300000000001</v>
      </c>
      <c r="G581" s="71">
        <f t="shared" si="110"/>
        <v>-2.7315363502251611E-3</v>
      </c>
      <c r="H581" s="71">
        <f>(+B581/(D581*(1-VLOOKUP(A581,USD!A:K,9,0)))-1)</f>
        <v>-5.9249543639228186E-4</v>
      </c>
      <c r="I581" s="71">
        <f t="shared" si="113"/>
        <v>-1.0957025604485526E-3</v>
      </c>
      <c r="J581">
        <v>12153.37</v>
      </c>
      <c r="K581">
        <v>12347.02</v>
      </c>
      <c r="L581" s="71">
        <f t="shared" si="111"/>
        <v>1.5933852092053558E-2</v>
      </c>
      <c r="M581" s="70">
        <f t="shared" si="112"/>
        <v>1</v>
      </c>
    </row>
    <row r="582" spans="1:13">
      <c r="A582" s="68">
        <v>43228</v>
      </c>
      <c r="B582">
        <v>15.12</v>
      </c>
      <c r="C582" s="71">
        <f t="shared" si="107"/>
        <v>1.7496635262449489E-2</v>
      </c>
      <c r="D582" s="26">
        <f t="shared" si="108"/>
        <v>15.146415193544676</v>
      </c>
      <c r="E582" s="26">
        <f>D582*(1-VLOOKUP(A582,USD!A:K,9,0))</f>
        <v>15.147296236555217</v>
      </c>
      <c r="F582">
        <v>15.1509</v>
      </c>
      <c r="G582" s="71">
        <f t="shared" si="110"/>
        <v>-1.7439897960763728E-3</v>
      </c>
      <c r="H582" s="71">
        <f>(+B582/(D582*(1-VLOOKUP(A582,USD!A:K,9,0)))-1)</f>
        <v>-1.8020533915051873E-3</v>
      </c>
      <c r="I582" s="71">
        <f t="shared" si="113"/>
        <v>-2.0394828030018131E-3</v>
      </c>
      <c r="J582">
        <v>12347.02</v>
      </c>
      <c r="K582">
        <v>12571.21</v>
      </c>
      <c r="L582" s="71">
        <f t="shared" si="111"/>
        <v>1.8157417741284876E-2</v>
      </c>
      <c r="M582" s="70">
        <f t="shared" si="112"/>
        <v>2</v>
      </c>
    </row>
    <row r="583" spans="1:13">
      <c r="A583" s="68">
        <v>43229</v>
      </c>
      <c r="B583">
        <v>15.08</v>
      </c>
      <c r="C583" s="71">
        <f t="shared" ref="C583:C614" si="114">B583/(B582-O583)-1</f>
        <v>-2.6455026455025621E-3</v>
      </c>
      <c r="D583" s="26">
        <f t="shared" ref="D583:D619" si="115">+(F582-O583)*(1+L583)</f>
        <v>15.122830748034598</v>
      </c>
      <c r="E583" s="26">
        <f>D583*(1-VLOOKUP(A583,USD!A:K,9,0))</f>
        <v>15.09567963965087</v>
      </c>
      <c r="F583">
        <v>15.0863</v>
      </c>
      <c r="G583" s="71">
        <f t="shared" si="110"/>
        <v>-2.8321911914649389E-3</v>
      </c>
      <c r="H583" s="71">
        <f>(+B583/(D583*(1-VLOOKUP(A583,USD!A:K,9,0)))-1)</f>
        <v>-1.0386839165349437E-3</v>
      </c>
      <c r="I583" s="71">
        <f t="shared" si="113"/>
        <v>-4.1759742282732049E-4</v>
      </c>
      <c r="J583">
        <v>12571.21</v>
      </c>
      <c r="K583">
        <v>12547.92</v>
      </c>
      <c r="L583" s="71">
        <f t="shared" si="111"/>
        <v>-1.852645847137957E-3</v>
      </c>
      <c r="M583" s="70">
        <f t="shared" si="112"/>
        <v>3</v>
      </c>
    </row>
    <row r="584" spans="1:13">
      <c r="A584" s="68">
        <v>43230</v>
      </c>
      <c r="B584">
        <v>15.22</v>
      </c>
      <c r="C584" s="71">
        <f t="shared" si="114"/>
        <v>9.2838196286473273E-3</v>
      </c>
      <c r="D584" s="26">
        <f t="shared" si="115"/>
        <v>15.165639439285554</v>
      </c>
      <c r="E584" s="26">
        <f>D584*(1-VLOOKUP(A584,USD!A:K,9,0))</f>
        <v>15.189553605627605</v>
      </c>
      <c r="F584">
        <v>15.202</v>
      </c>
      <c r="G584" s="71">
        <f t="shared" si="110"/>
        <v>3.5844555669461986E-3</v>
      </c>
      <c r="H584" s="71">
        <f>(+B584/(D584*(1-VLOOKUP(A584,USD!A:K,9,0)))-1)</f>
        <v>2.0044298313754982E-3</v>
      </c>
      <c r="I584" s="71">
        <f t="shared" si="113"/>
        <v>1.1840547296408932E-3</v>
      </c>
      <c r="J584">
        <v>12547.92</v>
      </c>
      <c r="K584">
        <v>12613.91</v>
      </c>
      <c r="L584" s="71">
        <f t="shared" si="111"/>
        <v>5.2590389482878308E-3</v>
      </c>
      <c r="M584" s="70">
        <f t="shared" si="112"/>
        <v>4</v>
      </c>
    </row>
    <row r="585" spans="1:13">
      <c r="A585" s="68">
        <v>43231</v>
      </c>
      <c r="B585">
        <v>15.24</v>
      </c>
      <c r="C585" s="71">
        <f t="shared" si="114"/>
        <v>1.3140604467805073E-3</v>
      </c>
      <c r="D585" s="26">
        <f t="shared" si="115"/>
        <v>15.153575969703287</v>
      </c>
      <c r="E585" s="26">
        <f>D585*(1-VLOOKUP(A585,USD!A:K,9,0))</f>
        <v>15.208972256637656</v>
      </c>
      <c r="F585">
        <v>15.207100000000001</v>
      </c>
      <c r="G585" s="71">
        <f t="shared" si="110"/>
        <v>5.703210283137361E-3</v>
      </c>
      <c r="H585" s="71">
        <f>(+B585/(D585*(1-VLOOKUP(A585,USD!A:K,9,0)))-1)</f>
        <v>2.0400946782450635E-3</v>
      </c>
      <c r="I585" s="71">
        <f t="shared" si="113"/>
        <v>2.1634631192009035E-3</v>
      </c>
      <c r="J585">
        <v>12613.91</v>
      </c>
      <c r="K585">
        <v>12573.73</v>
      </c>
      <c r="L585" s="71">
        <f t="shared" si="111"/>
        <v>-3.1853723389496658E-3</v>
      </c>
      <c r="M585" s="70">
        <f t="shared" si="112"/>
        <v>5</v>
      </c>
    </row>
    <row r="586" spans="1:13">
      <c r="A586" s="68">
        <v>43234</v>
      </c>
      <c r="B586">
        <v>15.48</v>
      </c>
      <c r="C586" s="71">
        <f t="shared" si="114"/>
        <v>1.5748031496062964E-2</v>
      </c>
      <c r="D586" s="26">
        <f t="shared" si="115"/>
        <v>15.415799978129005</v>
      </c>
      <c r="E586" s="26">
        <f>D586*(1-VLOOKUP(A586,USD!A:K,9,0))</f>
        <v>15.436071552446215</v>
      </c>
      <c r="F586">
        <v>15.424799999999999</v>
      </c>
      <c r="G586" s="71">
        <f t="shared" si="110"/>
        <v>4.1645598646893323E-3</v>
      </c>
      <c r="H586" s="71">
        <f>(+B586/(D586*(1-VLOOKUP(A586,USD!A:K,9,0)))-1)</f>
        <v>2.845830780489278E-3</v>
      </c>
      <c r="I586" s="71">
        <f t="shared" si="113"/>
        <v>3.5786525595145058E-3</v>
      </c>
      <c r="J586">
        <v>12573.73</v>
      </c>
      <c r="K586">
        <v>12746.29</v>
      </c>
      <c r="L586" s="71">
        <f t="shared" si="111"/>
        <v>1.3723851235870388E-2</v>
      </c>
      <c r="M586" s="70">
        <f t="shared" si="112"/>
        <v>1</v>
      </c>
    </row>
    <row r="587" spans="1:13">
      <c r="A587" s="68">
        <v>43235</v>
      </c>
      <c r="B587">
        <v>15.38</v>
      </c>
      <c r="C587" s="71">
        <f t="shared" si="114"/>
        <v>-6.4599483204134112E-3</v>
      </c>
      <c r="D587" s="26">
        <f t="shared" si="115"/>
        <v>15.417793287301636</v>
      </c>
      <c r="E587" s="26">
        <f>D587*(1-VLOOKUP(A587,USD!A:K,9,0))</f>
        <v>15.386200995550555</v>
      </c>
      <c r="F587">
        <v>15.400499999999999</v>
      </c>
      <c r="G587" s="71">
        <f t="shared" si="110"/>
        <v>-2.4512773389407938E-3</v>
      </c>
      <c r="H587" s="71">
        <f>(+B587/(D587*(1-VLOOKUP(A587,USD!A:K,9,0)))-1)</f>
        <v>-4.0302317331919468E-4</v>
      </c>
      <c r="I587" s="71">
        <f t="shared" si="113"/>
        <v>-1.3311256128046844E-3</v>
      </c>
      <c r="J587">
        <v>12746.29</v>
      </c>
      <c r="K587">
        <v>12740.5</v>
      </c>
      <c r="L587" s="71">
        <f t="shared" si="111"/>
        <v>-4.54249824851094E-4</v>
      </c>
      <c r="M587" s="70">
        <f t="shared" si="112"/>
        <v>2</v>
      </c>
    </row>
    <row r="588" spans="1:13">
      <c r="A588" s="68">
        <v>43236</v>
      </c>
      <c r="B588">
        <v>15.18</v>
      </c>
      <c r="C588" s="71">
        <f t="shared" si="114"/>
        <v>-1.3003901170351218E-2</v>
      </c>
      <c r="D588" s="26">
        <f t="shared" si="115"/>
        <v>15.199431033318943</v>
      </c>
      <c r="E588" s="26">
        <f>D588*(1-VLOOKUP(A588,USD!A:K,9,0))</f>
        <v>15.167489072542345</v>
      </c>
      <c r="F588">
        <v>15.154199999999999</v>
      </c>
      <c r="G588" s="71">
        <f t="shared" si="110"/>
        <v>-1.2784053084847757E-3</v>
      </c>
      <c r="H588" s="71">
        <f>(+B588/(D588*(1-VLOOKUP(A588,USD!A:K,9,0)))-1)</f>
        <v>8.2485158867218189E-4</v>
      </c>
      <c r="I588" s="71">
        <f t="shared" si="113"/>
        <v>1.7024983172981845E-3</v>
      </c>
      <c r="J588">
        <v>12740.5</v>
      </c>
      <c r="K588">
        <v>12574.16</v>
      </c>
      <c r="L588" s="71">
        <f t="shared" si="111"/>
        <v>-1.305600251167538E-2</v>
      </c>
      <c r="M588" s="70">
        <f t="shared" si="112"/>
        <v>3</v>
      </c>
    </row>
    <row r="589" spans="1:13">
      <c r="A589" s="68">
        <v>43237</v>
      </c>
      <c r="B589">
        <v>15.02</v>
      </c>
      <c r="C589" s="71">
        <f t="shared" si="114"/>
        <v>-1.0540184453227908E-2</v>
      </c>
      <c r="D589" s="26">
        <f t="shared" si="115"/>
        <v>15.044262944642027</v>
      </c>
      <c r="E589" s="26">
        <f>D589*(1-VLOOKUP(A589,USD!A:K,9,0))</f>
        <v>15.058493117339353</v>
      </c>
      <c r="F589">
        <v>15.064</v>
      </c>
      <c r="G589" s="71">
        <f t="shared" si="110"/>
        <v>-1.6127705778147261E-3</v>
      </c>
      <c r="H589" s="71">
        <f>(+B589/(D589*(1-VLOOKUP(A589,USD!A:K,9,0)))-1)</f>
        <v>-2.5562396608614923E-3</v>
      </c>
      <c r="I589" s="71">
        <f t="shared" si="113"/>
        <v>-2.9208709506107766E-3</v>
      </c>
      <c r="J589">
        <v>12574.16</v>
      </c>
      <c r="K589">
        <v>12482.94</v>
      </c>
      <c r="L589" s="71">
        <f t="shared" si="111"/>
        <v>-7.2545601455683562E-3</v>
      </c>
      <c r="M589" s="70">
        <f t="shared" si="112"/>
        <v>4</v>
      </c>
    </row>
    <row r="590" spans="1:13">
      <c r="A590" s="68">
        <v>43238</v>
      </c>
      <c r="B590">
        <v>15.26</v>
      </c>
      <c r="C590" s="71">
        <f t="shared" si="114"/>
        <v>1.5978695073235683E-2</v>
      </c>
      <c r="D590" s="26">
        <f t="shared" si="115"/>
        <v>15.277283998801565</v>
      </c>
      <c r="E590" s="26">
        <f>D590*(1-VLOOKUP(A590,USD!A:K,9,0))</f>
        <v>15.26065859500428</v>
      </c>
      <c r="F590">
        <v>15.2616</v>
      </c>
      <c r="G590" s="71">
        <f t="shared" si="110"/>
        <v>-1.131352850606171E-3</v>
      </c>
      <c r="H590" s="71">
        <f>(+B590/(D590*(1-VLOOKUP(A590,USD!A:K,9,0)))-1)</f>
        <v>-4.3156394606391757E-5</v>
      </c>
      <c r="I590" s="71">
        <f t="shared" si="113"/>
        <v>-1.0483828694241026E-4</v>
      </c>
      <c r="J590">
        <v>12482.94</v>
      </c>
      <c r="K590">
        <v>12659.68</v>
      </c>
      <c r="L590" s="71">
        <f t="shared" si="111"/>
        <v>1.4158523552945113E-2</v>
      </c>
      <c r="M590" s="70">
        <f t="shared" si="112"/>
        <v>5</v>
      </c>
    </row>
    <row r="591" spans="1:13">
      <c r="A591" s="68">
        <v>43241</v>
      </c>
      <c r="B591">
        <v>15.22</v>
      </c>
      <c r="C591" s="71">
        <f t="shared" si="114"/>
        <v>-2.6212319790300809E-3</v>
      </c>
      <c r="D591" s="26">
        <f t="shared" si="115"/>
        <v>15.278983715228188</v>
      </c>
      <c r="E591" s="26">
        <f>D591*(1-VLOOKUP(A591,USD!A:K,9,0))</f>
        <v>15.245004064825462</v>
      </c>
      <c r="F591">
        <v>15.2318</v>
      </c>
      <c r="G591" s="71">
        <f t="shared" si="110"/>
        <v>-3.8604475485761736E-3</v>
      </c>
      <c r="H591" s="71">
        <f>(+B591/(D591*(1-VLOOKUP(A591,USD!A:K,9,0)))-1)</f>
        <v>-1.640148124535612E-3</v>
      </c>
      <c r="I591" s="71">
        <f t="shared" si="113"/>
        <v>-7.7469504589078308E-4</v>
      </c>
      <c r="J591">
        <v>12659.68</v>
      </c>
      <c r="K591">
        <v>12674.1</v>
      </c>
      <c r="L591" s="71">
        <f t="shared" si="111"/>
        <v>1.1390493282610326E-3</v>
      </c>
      <c r="M591" s="70">
        <f t="shared" si="112"/>
        <v>1</v>
      </c>
    </row>
    <row r="592" spans="1:13">
      <c r="A592" s="68">
        <v>43242</v>
      </c>
      <c r="B592">
        <v>15.22</v>
      </c>
      <c r="C592" s="71">
        <f t="shared" si="114"/>
        <v>0</v>
      </c>
      <c r="D592" s="26">
        <f t="shared" si="115"/>
        <v>15.117412175696892</v>
      </c>
      <c r="E592" s="26">
        <f>D592*(1-VLOOKUP(A592,USD!A:K,9,0))</f>
        <v>15.147834698933689</v>
      </c>
      <c r="F592">
        <v>15.15</v>
      </c>
      <c r="G592" s="71">
        <f t="shared" si="110"/>
        <v>6.7860704670097416E-3</v>
      </c>
      <c r="H592" s="71">
        <f>(+B592/(D592*(1-VLOOKUP(A592,USD!A:K,9,0)))-1)</f>
        <v>4.7640671093005516E-3</v>
      </c>
      <c r="I592" s="71">
        <f t="shared" si="113"/>
        <v>4.6204620462046986E-3</v>
      </c>
      <c r="J592">
        <v>12674.1</v>
      </c>
      <c r="K592">
        <v>12578.92</v>
      </c>
      <c r="L592" s="71">
        <f t="shared" si="111"/>
        <v>-7.5098034574447858E-3</v>
      </c>
      <c r="M592" s="70">
        <f t="shared" si="112"/>
        <v>2</v>
      </c>
    </row>
    <row r="593" spans="1:13">
      <c r="A593" s="68">
        <v>43243</v>
      </c>
      <c r="B593">
        <v>14.8</v>
      </c>
      <c r="C593" s="71">
        <f t="shared" si="114"/>
        <v>-2.7595269382391541E-2</v>
      </c>
      <c r="D593" s="26">
        <f t="shared" si="115"/>
        <v>14.91250516737526</v>
      </c>
      <c r="E593" s="26">
        <f>D593*(1-VLOOKUP(A593,USD!A:K,9,0))</f>
        <v>14.893732955128479</v>
      </c>
      <c r="F593">
        <v>14.898999999999999</v>
      </c>
      <c r="G593" s="71">
        <f t="shared" si="110"/>
        <v>-7.5443506045779207E-3</v>
      </c>
      <c r="H593" s="71">
        <f>(+B593/(D593*(1-VLOOKUP(A593,USD!A:K,9,0)))-1)</f>
        <v>-6.2934494267404828E-3</v>
      </c>
      <c r="I593" s="71">
        <f t="shared" si="113"/>
        <v>-6.6447412578024556E-3</v>
      </c>
      <c r="J593">
        <v>12578.92</v>
      </c>
      <c r="K593">
        <v>12381.73</v>
      </c>
      <c r="L593" s="71">
        <f t="shared" si="111"/>
        <v>-1.5676226575890517E-2</v>
      </c>
      <c r="M593" s="70">
        <f t="shared" si="112"/>
        <v>3</v>
      </c>
    </row>
    <row r="594" spans="1:13">
      <c r="A594" s="68">
        <v>43244</v>
      </c>
      <c r="B594">
        <v>14.8</v>
      </c>
      <c r="C594" s="71">
        <f t="shared" si="114"/>
        <v>0</v>
      </c>
      <c r="D594" s="26">
        <f t="shared" si="115"/>
        <v>14.769283700258365</v>
      </c>
      <c r="E594" s="26">
        <f>D594*(1-VLOOKUP(A594,USD!A:K,9,0))</f>
        <v>14.726270892485264</v>
      </c>
      <c r="F594">
        <v>14.7355</v>
      </c>
      <c r="G594" s="71">
        <f t="shared" si="110"/>
        <v>2.0797420081448692E-3</v>
      </c>
      <c r="H594" s="71">
        <f>(+B594/(D594*(1-VLOOKUP(A594,USD!A:K,9,0)))-1)</f>
        <v>5.0066380044904157E-3</v>
      </c>
      <c r="I594" s="71">
        <f t="shared" si="113"/>
        <v>4.3771843507176555E-3</v>
      </c>
      <c r="J594">
        <v>12381.73</v>
      </c>
      <c r="K594">
        <v>12273.93</v>
      </c>
      <c r="L594" s="71">
        <f t="shared" si="111"/>
        <v>-8.7063762495224184E-3</v>
      </c>
      <c r="M594" s="70">
        <f t="shared" si="112"/>
        <v>4</v>
      </c>
    </row>
    <row r="595" spans="1:13">
      <c r="A595" s="68">
        <v>43245</v>
      </c>
      <c r="B595">
        <v>14.72</v>
      </c>
      <c r="C595" s="71">
        <f t="shared" si="114"/>
        <v>-5.4054054054054612E-3</v>
      </c>
      <c r="D595" s="26">
        <f t="shared" si="115"/>
        <v>14.717527725838423</v>
      </c>
      <c r="E595" s="26">
        <f>D595*(1-VLOOKUP(A595,USD!A:K,9,0))</f>
        <v>14.726761257003805</v>
      </c>
      <c r="F595">
        <v>14.7355</v>
      </c>
      <c r="G595" s="71">
        <f t="shared" si="110"/>
        <v>1.6798162080156054E-4</v>
      </c>
      <c r="H595" s="71">
        <f>(+B595/(D595*(1-VLOOKUP(A595,USD!A:K,9,0)))-1)</f>
        <v>-4.5911364255923903E-4</v>
      </c>
      <c r="I595" s="71">
        <f t="shared" si="113"/>
        <v>-1.051881510637509E-3</v>
      </c>
      <c r="J595">
        <v>12273.93</v>
      </c>
      <c r="K595">
        <v>12258.96</v>
      </c>
      <c r="L595" s="71">
        <f t="shared" si="111"/>
        <v>-1.21965825126924E-3</v>
      </c>
      <c r="M595" s="70">
        <f t="shared" si="112"/>
        <v>5</v>
      </c>
    </row>
    <row r="596" spans="1:13">
      <c r="A596" s="68">
        <v>43248</v>
      </c>
      <c r="B596">
        <v>14.8</v>
      </c>
      <c r="C596" s="71">
        <f t="shared" si="114"/>
        <v>5.4347826086955653E-3</v>
      </c>
      <c r="D596" s="26">
        <f t="shared" si="115"/>
        <v>14.845845322931147</v>
      </c>
      <c r="E596" s="26">
        <f>D596*(1-VLOOKUP(A596,USD!A:K,9,0))</f>
        <v>14.844786879811146</v>
      </c>
      <c r="F596">
        <v>14.8286</v>
      </c>
      <c r="G596" s="71">
        <f t="shared" si="110"/>
        <v>-3.0880911079097517E-3</v>
      </c>
      <c r="H596" s="71">
        <f>(+B596/(D596*(1-VLOOKUP(A596,USD!A:K,9,0)))-1)</f>
        <v>-3.0170106296409926E-3</v>
      </c>
      <c r="I596" s="71">
        <f t="shared" si="113"/>
        <v>-1.9287053396813691E-3</v>
      </c>
      <c r="J596">
        <v>12258.96</v>
      </c>
      <c r="K596">
        <v>12350.76</v>
      </c>
      <c r="L596" s="71">
        <f t="shared" si="111"/>
        <v>7.4884003210713423E-3</v>
      </c>
      <c r="M596" s="70">
        <f t="shared" si="112"/>
        <v>1</v>
      </c>
    </row>
    <row r="597" spans="1:13">
      <c r="A597" s="68">
        <v>43249</v>
      </c>
      <c r="B597">
        <v>14.68</v>
      </c>
      <c r="C597" s="71">
        <f t="shared" si="114"/>
        <v>-8.1081081081081363E-3</v>
      </c>
      <c r="D597" s="26">
        <f t="shared" si="115"/>
        <v>14.747257827534499</v>
      </c>
      <c r="E597" s="26">
        <f>D597*(1-VLOOKUP(A597,USD!A:K,9,0))</f>
        <v>14.682124087004263</v>
      </c>
      <c r="F597">
        <v>14.686500000000001</v>
      </c>
      <c r="G597" s="71">
        <f t="shared" si="110"/>
        <v>-4.5607005940401235E-3</v>
      </c>
      <c r="H597" s="71">
        <f>(+B597/(D597*(1-VLOOKUP(A597,USD!A:K,9,0)))-1)</f>
        <v>-1.4467164230980156E-4</v>
      </c>
      <c r="I597" s="71">
        <f t="shared" si="113"/>
        <v>-4.4258332482216556E-4</v>
      </c>
      <c r="J597">
        <v>12350.76</v>
      </c>
      <c r="K597">
        <v>12283.01</v>
      </c>
      <c r="L597" s="71">
        <f t="shared" si="111"/>
        <v>-5.4854923907516895E-3</v>
      </c>
      <c r="M597" s="70">
        <f t="shared" si="112"/>
        <v>2</v>
      </c>
    </row>
    <row r="598" spans="1:13">
      <c r="A598" s="68">
        <v>43250</v>
      </c>
      <c r="B598">
        <v>14.4</v>
      </c>
      <c r="C598" s="71">
        <f t="shared" si="114"/>
        <v>-1.9073569482288777E-2</v>
      </c>
      <c r="D598" s="26">
        <f t="shared" si="115"/>
        <v>14.397230110534796</v>
      </c>
      <c r="E598" s="26">
        <f>D598*(1-VLOOKUP(A598,USD!A:K,9,0))</f>
        <v>14.364286324745098</v>
      </c>
      <c r="F598">
        <v>14.378</v>
      </c>
      <c r="G598" s="71">
        <f t="shared" si="110"/>
        <v>1.9239044204599764E-4</v>
      </c>
      <c r="H598" s="71">
        <f>(+B598/(D598*(1-VLOOKUP(A598,USD!A:K,9,0)))-1)</f>
        <v>2.4862826072589161E-3</v>
      </c>
      <c r="I598" s="71">
        <f t="shared" si="113"/>
        <v>1.5301154541660367E-3</v>
      </c>
      <c r="J598">
        <v>12283.01</v>
      </c>
      <c r="K598">
        <v>12041.08</v>
      </c>
      <c r="L598" s="71">
        <f t="shared" si="111"/>
        <v>-1.9696312223144052E-2</v>
      </c>
      <c r="M598" s="70">
        <f t="shared" si="112"/>
        <v>3</v>
      </c>
    </row>
    <row r="599" spans="1:13">
      <c r="A599" s="68">
        <v>43251</v>
      </c>
      <c r="B599">
        <v>14.8</v>
      </c>
      <c r="C599" s="71">
        <f t="shared" si="114"/>
        <v>2.7777777777777901E-2</v>
      </c>
      <c r="D599" s="26">
        <f t="shared" si="115"/>
        <v>14.739017825643549</v>
      </c>
      <c r="E599" s="26">
        <f>D599*(1-VLOOKUP(A599,USD!A:K,9,0))</f>
        <v>14.798828754639601</v>
      </c>
      <c r="F599">
        <v>14.7986</v>
      </c>
      <c r="G599" s="71">
        <f t="shared" si="110"/>
        <v>4.1374652692496294E-3</v>
      </c>
      <c r="H599" s="71">
        <f>(+B599/(D599*(1-VLOOKUP(A599,USD!A:K,9,0)))-1)</f>
        <v>7.914446337742298E-5</v>
      </c>
      <c r="I599" s="71">
        <f t="shared" si="113"/>
        <v>9.4603543578486438E-5</v>
      </c>
      <c r="J599">
        <v>12041.08</v>
      </c>
      <c r="K599">
        <v>12343.42</v>
      </c>
      <c r="L599" s="71">
        <f t="shared" si="111"/>
        <v>2.5109043374846873E-2</v>
      </c>
      <c r="M599" s="70">
        <f t="shared" si="112"/>
        <v>4</v>
      </c>
    </row>
    <row r="600" spans="1:13">
      <c r="A600" s="68">
        <v>43252</v>
      </c>
      <c r="B600">
        <v>14.72</v>
      </c>
      <c r="C600" s="71">
        <f t="shared" si="114"/>
        <v>-5.4054054054054612E-3</v>
      </c>
      <c r="D600" s="26">
        <f t="shared" si="115"/>
        <v>14.71616322510293</v>
      </c>
      <c r="E600" s="26">
        <f>D600*(1-VLOOKUP(A600,USD!A:K,9,0))</f>
        <v>14.683611783132324</v>
      </c>
      <c r="F600">
        <v>14.6835</v>
      </c>
      <c r="G600" s="71">
        <f t="shared" si="110"/>
        <v>2.6071842493058384E-4</v>
      </c>
      <c r="H600" s="71">
        <f>(+B600/(D600*(1-VLOOKUP(A600,USD!A:K,9,0)))-1)</f>
        <v>2.4781516567657924E-3</v>
      </c>
      <c r="I600" s="71">
        <f t="shared" si="113"/>
        <v>2.4857833622773384E-3</v>
      </c>
      <c r="J600">
        <v>12343.42</v>
      </c>
      <c r="K600">
        <v>12274.66</v>
      </c>
      <c r="L600" s="71">
        <f t="shared" si="111"/>
        <v>-5.570579304601142E-3</v>
      </c>
      <c r="M600" s="70">
        <f t="shared" si="112"/>
        <v>5</v>
      </c>
    </row>
    <row r="601" spans="1:13">
      <c r="A601" s="68">
        <v>43255</v>
      </c>
      <c r="B601">
        <v>15.02</v>
      </c>
      <c r="C601" s="71">
        <f t="shared" si="114"/>
        <v>2.0380434782608647E-2</v>
      </c>
      <c r="D601" s="26">
        <f t="shared" si="115"/>
        <v>14.990109542341703</v>
      </c>
      <c r="E601" s="26">
        <f>D601*(1-VLOOKUP(A601,USD!A:K,9,0))</f>
        <v>14.982888760301979</v>
      </c>
      <c r="F601">
        <v>14.9762</v>
      </c>
      <c r="G601" s="71">
        <f t="shared" si="110"/>
        <v>1.9940119566081993E-3</v>
      </c>
      <c r="H601" s="71">
        <f>(+B601/(D601*(1-VLOOKUP(A601,USD!A:K,9,0)))-1)</f>
        <v>2.4769081778375224E-3</v>
      </c>
      <c r="I601" s="71">
        <f t="shared" si="113"/>
        <v>2.9246404294813733E-3</v>
      </c>
      <c r="J601">
        <v>12274.66</v>
      </c>
      <c r="K601">
        <v>12530.97</v>
      </c>
      <c r="L601" s="71">
        <f t="shared" si="111"/>
        <v>2.0881230111465365E-2</v>
      </c>
      <c r="M601" s="70">
        <f t="shared" si="112"/>
        <v>1</v>
      </c>
    </row>
    <row r="602" spans="1:13">
      <c r="A602" s="68">
        <v>43256</v>
      </c>
      <c r="B602">
        <v>15.1</v>
      </c>
      <c r="C602" s="71">
        <f t="shared" si="114"/>
        <v>5.3262316910784868E-3</v>
      </c>
      <c r="D602" s="26">
        <f t="shared" si="115"/>
        <v>15.076304502045733</v>
      </c>
      <c r="E602" s="26">
        <f>D602*(1-VLOOKUP(A602,USD!A:K,9,0))</f>
        <v>15.098701963302881</v>
      </c>
      <c r="F602">
        <v>15.1229</v>
      </c>
      <c r="G602" s="71">
        <f t="shared" si="110"/>
        <v>1.5717046542176316E-3</v>
      </c>
      <c r="H602" s="71">
        <f>(+B602/(D602*(1-VLOOKUP(A602,USD!A:K,9,0)))-1)</f>
        <v>8.5970085393682893E-5</v>
      </c>
      <c r="I602" s="71">
        <f t="shared" si="113"/>
        <v>-1.5142598311170818E-3</v>
      </c>
      <c r="J602">
        <v>12530.97</v>
      </c>
      <c r="K602">
        <v>12614.73</v>
      </c>
      <c r="L602" s="71">
        <f t="shared" si="111"/>
        <v>6.68423912913374E-3</v>
      </c>
      <c r="M602" s="70">
        <f t="shared" si="112"/>
        <v>2</v>
      </c>
    </row>
    <row r="603" spans="1:13">
      <c r="A603" s="68">
        <v>43257</v>
      </c>
      <c r="B603">
        <v>15.12</v>
      </c>
      <c r="C603" s="71">
        <f t="shared" si="114"/>
        <v>1.3245033112583293E-3</v>
      </c>
      <c r="D603" s="26">
        <f t="shared" si="115"/>
        <v>15.036164745658448</v>
      </c>
      <c r="E603" s="26">
        <f>D603*(1-VLOOKUP(A603,USD!A:K,9,0))</f>
        <v>15.089899545374239</v>
      </c>
      <c r="F603">
        <v>15.071400000000001</v>
      </c>
      <c r="G603" s="71">
        <f t="shared" si="110"/>
        <v>5.5755743409073855E-3</v>
      </c>
      <c r="H603" s="71">
        <f>(+B603/(D603*(1-VLOOKUP(A603,USD!A:K,9,0)))-1)</f>
        <v>1.994741882492379E-3</v>
      </c>
      <c r="I603" s="71">
        <f t="shared" si="113"/>
        <v>3.2246506628448302E-3</v>
      </c>
      <c r="J603">
        <v>12614.73</v>
      </c>
      <c r="K603">
        <v>12542.38</v>
      </c>
      <c r="L603" s="71">
        <f t="shared" si="111"/>
        <v>-5.735358584765593E-3</v>
      </c>
      <c r="M603" s="70">
        <f t="shared" si="112"/>
        <v>3</v>
      </c>
    </row>
    <row r="604" spans="1:13">
      <c r="A604" s="68">
        <v>43258</v>
      </c>
      <c r="B604">
        <v>15.12</v>
      </c>
      <c r="C604" s="71">
        <f t="shared" si="114"/>
        <v>0</v>
      </c>
      <c r="D604" s="26">
        <f t="shared" si="115"/>
        <v>15.085375049552001</v>
      </c>
      <c r="E604" s="26">
        <f>D604*(1-VLOOKUP(A604,USD!A:K,9,0))</f>
        <v>15.083921854555335</v>
      </c>
      <c r="F604">
        <v>15.104699999999999</v>
      </c>
      <c r="G604" s="71">
        <f t="shared" si="110"/>
        <v>2.2952661325463808E-3</v>
      </c>
      <c r="H604" s="71">
        <f>(+B604/(D604*(1-VLOOKUP(A604,USD!A:K,9,0)))-1)</f>
        <v>2.3918279206522897E-3</v>
      </c>
      <c r="I604" s="71">
        <f t="shared" si="113"/>
        <v>1.0129297503425061E-3</v>
      </c>
      <c r="J604">
        <v>12542.38</v>
      </c>
      <c r="K604">
        <v>12554.01</v>
      </c>
      <c r="L604" s="71">
        <f t="shared" si="111"/>
        <v>9.2725623047629213E-4</v>
      </c>
      <c r="M604" s="70">
        <f t="shared" si="112"/>
        <v>4</v>
      </c>
    </row>
    <row r="605" spans="1:13">
      <c r="A605" s="68">
        <v>43259</v>
      </c>
      <c r="B605">
        <v>14.76</v>
      </c>
      <c r="C605" s="71">
        <f t="shared" si="114"/>
        <v>-2.3809523809523725E-2</v>
      </c>
      <c r="D605" s="26">
        <f t="shared" si="115"/>
        <v>14.884542615546746</v>
      </c>
      <c r="E605" s="26">
        <f>D605*(1-VLOOKUP(A605,USD!A:K,9,0))</f>
        <v>14.851427700682107</v>
      </c>
      <c r="F605">
        <v>14.8569</v>
      </c>
      <c r="G605" s="71">
        <f t="shared" si="110"/>
        <v>-8.3672450516996122E-3</v>
      </c>
      <c r="H605" s="71">
        <f>(+B605/(D605*(1-VLOOKUP(A605,USD!A:K,9,0)))-1)</f>
        <v>-6.1561556588871635E-3</v>
      </c>
      <c r="I605" s="71">
        <f t="shared" si="113"/>
        <v>-6.5222219978595675E-3</v>
      </c>
      <c r="J605">
        <v>12554.01</v>
      </c>
      <c r="K605">
        <v>12371.03</v>
      </c>
      <c r="L605" s="71">
        <f t="shared" si="111"/>
        <v>-1.4575422514399694E-2</v>
      </c>
      <c r="M605" s="70">
        <f t="shared" si="112"/>
        <v>5</v>
      </c>
    </row>
    <row r="606" spans="1:13">
      <c r="A606" s="68">
        <v>43262</v>
      </c>
      <c r="B606">
        <v>14.94</v>
      </c>
      <c r="C606" s="71">
        <f t="shared" si="114"/>
        <v>1.2195121951219523E-2</v>
      </c>
      <c r="D606" s="26">
        <f t="shared" si="115"/>
        <v>14.931418503713918</v>
      </c>
      <c r="E606" s="26">
        <f>D606*(1-VLOOKUP(A606,USD!A:K,9,0))</f>
        <v>14.923475071489625</v>
      </c>
      <c r="F606">
        <v>14.9398</v>
      </c>
      <c r="G606" s="71">
        <f t="shared" si="110"/>
        <v>5.7472746370001992E-4</v>
      </c>
      <c r="H606" s="71">
        <f>(+B606/(D606*(1-VLOOKUP(A606,USD!A:K,9,0)))-1)</f>
        <v>1.1073110271710984E-3</v>
      </c>
      <c r="I606" s="71">
        <f t="shared" si="113"/>
        <v>1.3387060067815426E-5</v>
      </c>
      <c r="J606">
        <v>12371.03</v>
      </c>
      <c r="K606">
        <v>12433.08</v>
      </c>
      <c r="L606" s="71">
        <f t="shared" si="111"/>
        <v>5.0157505074355235E-3</v>
      </c>
      <c r="M606" s="70">
        <f t="shared" si="112"/>
        <v>1</v>
      </c>
    </row>
    <row r="607" spans="1:13">
      <c r="A607" s="68">
        <v>43263</v>
      </c>
      <c r="B607">
        <v>15.14</v>
      </c>
      <c r="C607" s="71">
        <f t="shared" si="114"/>
        <v>1.3386880856760541E-2</v>
      </c>
      <c r="D607" s="26">
        <f t="shared" si="115"/>
        <v>15.130869115456509</v>
      </c>
      <c r="E607" s="26">
        <f>D607*(1-VLOOKUP(A607,USD!A:K,9,0))</f>
        <v>15.136093144845065</v>
      </c>
      <c r="F607">
        <v>15.127700000000001</v>
      </c>
      <c r="G607" s="71">
        <f t="shared" si="110"/>
        <v>6.0346067855188146E-4</v>
      </c>
      <c r="H607" s="71">
        <f>(+B607/(D607*(1-VLOOKUP(A607,USD!A:K,9,0)))-1)</f>
        <v>2.5811516337470586E-4</v>
      </c>
      <c r="I607" s="71">
        <f t="shared" si="113"/>
        <v>8.1307799599406039E-4</v>
      </c>
      <c r="J607">
        <v>12433.08</v>
      </c>
      <c r="K607">
        <v>12592.09</v>
      </c>
      <c r="L607" s="71">
        <f t="shared" si="111"/>
        <v>1.2789268628529804E-2</v>
      </c>
      <c r="M607" s="70">
        <f t="shared" si="112"/>
        <v>2</v>
      </c>
    </row>
    <row r="608" spans="1:13">
      <c r="A608" s="68">
        <v>43264</v>
      </c>
      <c r="B608">
        <v>14.96</v>
      </c>
      <c r="C608" s="71">
        <f t="shared" si="114"/>
        <v>-1.1889035667106973E-2</v>
      </c>
      <c r="D608" s="26">
        <f t="shared" si="115"/>
        <v>15.034353916069533</v>
      </c>
      <c r="E608" s="26">
        <f>D608*(1-VLOOKUP(A608,USD!A:K,9,0))</f>
        <v>15.033590464415278</v>
      </c>
      <c r="F608">
        <v>15.033300000000001</v>
      </c>
      <c r="G608" s="71">
        <f t="shared" si="110"/>
        <v>-4.9456010204773637E-3</v>
      </c>
      <c r="H608" s="71">
        <f>(+B608/(D608*(1-VLOOKUP(A608,USD!A:K,9,0)))-1)</f>
        <v>-4.8950691180171813E-3</v>
      </c>
      <c r="I608" s="71">
        <f t="shared" si="113"/>
        <v>-4.8758422967678516E-3</v>
      </c>
      <c r="J608">
        <v>12592.09</v>
      </c>
      <c r="K608">
        <v>12514.39</v>
      </c>
      <c r="L608" s="71">
        <f t="shared" si="111"/>
        <v>-6.1705403948034698E-3</v>
      </c>
      <c r="M608" s="70">
        <f t="shared" si="112"/>
        <v>3</v>
      </c>
    </row>
    <row r="609" spans="1:13">
      <c r="A609" s="68">
        <v>43265</v>
      </c>
      <c r="B609">
        <v>15.02</v>
      </c>
      <c r="C609" s="71">
        <f t="shared" si="114"/>
        <v>4.0106951871656804E-3</v>
      </c>
      <c r="D609" s="26">
        <f t="shared" si="115"/>
        <v>14.998066425770652</v>
      </c>
      <c r="E609" s="26">
        <f>D609*(1-VLOOKUP(A609,USD!A:K,9,0))</f>
        <v>15.020309611896383</v>
      </c>
      <c r="F609">
        <v>15.028</v>
      </c>
      <c r="G609" s="71">
        <f t="shared" si="110"/>
        <v>1.4624267960074988E-3</v>
      </c>
      <c r="H609" s="71">
        <f>(+B609/(D609*(1-VLOOKUP(A609,USD!A:K,9,0)))-1)</f>
        <v>-2.0612883780968261E-5</v>
      </c>
      <c r="I609" s="71">
        <f t="shared" si="113"/>
        <v>-5.3233963268572992E-4</v>
      </c>
      <c r="J609">
        <v>12514.39</v>
      </c>
      <c r="K609">
        <v>12485.06</v>
      </c>
      <c r="L609" s="71">
        <f t="shared" si="111"/>
        <v>-2.3437019303378381E-3</v>
      </c>
      <c r="M609" s="70">
        <f t="shared" si="112"/>
        <v>4</v>
      </c>
    </row>
    <row r="610" spans="1:13">
      <c r="A610" s="68">
        <v>43266</v>
      </c>
      <c r="B610">
        <v>14.92</v>
      </c>
      <c r="C610" s="71">
        <f t="shared" si="114"/>
        <v>-6.6577896138482195E-3</v>
      </c>
      <c r="D610" s="26">
        <f t="shared" si="115"/>
        <v>15.025267649494678</v>
      </c>
      <c r="E610" s="26">
        <f>D610*(1-VLOOKUP(A610,USD!A:K,9,0))</f>
        <v>14.962027374788955</v>
      </c>
      <c r="F610">
        <v>14.96</v>
      </c>
      <c r="G610" s="71">
        <f t="shared" si="110"/>
        <v>-7.0060415528250264E-3</v>
      </c>
      <c r="H610" s="71">
        <f>(+B610/(D610*(1-VLOOKUP(A610,USD!A:K,9,0)))-1)</f>
        <v>-2.8089358304324019E-3</v>
      </c>
      <c r="I610" s="71">
        <f t="shared" si="113"/>
        <v>-2.673796791443861E-3</v>
      </c>
      <c r="J610">
        <v>12485.06</v>
      </c>
      <c r="K610">
        <v>12482.79</v>
      </c>
      <c r="L610" s="71">
        <f t="shared" si="111"/>
        <v>-1.8181730804645024E-4</v>
      </c>
      <c r="M610" s="70">
        <f t="shared" si="112"/>
        <v>5</v>
      </c>
    </row>
    <row r="611" spans="1:13">
      <c r="A611" s="68">
        <v>43270</v>
      </c>
      <c r="B611">
        <v>14.3</v>
      </c>
      <c r="C611" s="71">
        <f t="shared" si="114"/>
        <v>-4.1554959785522705E-2</v>
      </c>
      <c r="D611" s="26">
        <f t="shared" si="115"/>
        <v>14.57541738665795</v>
      </c>
      <c r="E611" s="26">
        <f>D611*(1-VLOOKUP(A611,USD!A:K,9,0))</f>
        <v>14.571784765777643</v>
      </c>
      <c r="F611">
        <v>14.492900000000001</v>
      </c>
      <c r="G611" s="71">
        <f t="shared" si="110"/>
        <v>-1.8896020563367255E-2</v>
      </c>
      <c r="H611" s="71">
        <f>(+B611/(D611*(1-VLOOKUP(A611,USD!A:K,9,0)))-1)</f>
        <v>-1.8651439761582123E-2</v>
      </c>
      <c r="I611" s="71">
        <f t="shared" si="113"/>
        <v>-1.3309965569347715E-2</v>
      </c>
      <c r="J611">
        <v>12482.79</v>
      </c>
      <c r="K611">
        <v>12161.89</v>
      </c>
      <c r="L611" s="71">
        <f t="shared" si="111"/>
        <v>-2.5707393939976675E-2</v>
      </c>
      <c r="M611" s="70">
        <f t="shared" si="112"/>
        <v>2</v>
      </c>
    </row>
    <row r="612" spans="1:13">
      <c r="A612" s="68">
        <v>43271</v>
      </c>
      <c r="B612">
        <v>14.5</v>
      </c>
      <c r="C612" s="71">
        <f t="shared" si="114"/>
        <v>1.3986013986013957E-2</v>
      </c>
      <c r="D612" s="26">
        <f t="shared" si="115"/>
        <v>14.533321280573992</v>
      </c>
      <c r="E612" s="26">
        <f>D612*(1-VLOOKUP(A612,USD!A:K,9,0))</f>
        <v>14.502693036216689</v>
      </c>
      <c r="F612">
        <v>14.5342</v>
      </c>
      <c r="G612" s="71">
        <f t="shared" si="110"/>
        <v>-2.2927505647680757E-3</v>
      </c>
      <c r="H612" s="71">
        <f>(+B612/(D612*(1-VLOOKUP(A612,USD!A:K,9,0)))-1)</f>
        <v>-1.8569214765584707E-4</v>
      </c>
      <c r="I612" s="71">
        <f t="shared" si="113"/>
        <v>-2.3530706884451469E-3</v>
      </c>
      <c r="J612">
        <v>12161.89</v>
      </c>
      <c r="K612">
        <v>12195.81</v>
      </c>
      <c r="L612" s="71">
        <f t="shared" si="111"/>
        <v>2.7890401902994633E-3</v>
      </c>
      <c r="M612" s="70">
        <f t="shared" si="112"/>
        <v>3</v>
      </c>
    </row>
    <row r="613" spans="1:13">
      <c r="A613" s="68">
        <v>43272</v>
      </c>
      <c r="B613">
        <v>14.32</v>
      </c>
      <c r="C613" s="71">
        <f t="shared" si="114"/>
        <v>-1.2413793103448256E-2</v>
      </c>
      <c r="D613" s="26">
        <f t="shared" si="115"/>
        <v>14.423690212950186</v>
      </c>
      <c r="E613" s="26">
        <f>D613*(1-VLOOKUP(A613,USD!A:K,9,0))</f>
        <v>14.358506884151931</v>
      </c>
      <c r="F613">
        <v>14.33</v>
      </c>
      <c r="G613" s="71">
        <f t="shared" si="110"/>
        <v>-7.1888824163104381E-3</v>
      </c>
      <c r="H613" s="71">
        <f>(+B613/(D613*(1-VLOOKUP(A613,USD!A:K,9,0)))-1)</f>
        <v>-2.6818167419923045E-3</v>
      </c>
      <c r="I613" s="71">
        <f t="shared" si="113"/>
        <v>-6.9783670621070826E-4</v>
      </c>
      <c r="J613">
        <v>12195.81</v>
      </c>
      <c r="K613">
        <v>12103.08</v>
      </c>
      <c r="L613" s="71">
        <f t="shared" si="111"/>
        <v>-7.6034310144221795E-3</v>
      </c>
      <c r="M613" s="70">
        <f t="shared" si="112"/>
        <v>4</v>
      </c>
    </row>
    <row r="614" spans="1:13">
      <c r="A614" s="68">
        <v>43273</v>
      </c>
      <c r="B614">
        <v>14.3</v>
      </c>
      <c r="C614" s="71">
        <f t="shared" si="114"/>
        <v>-1.3966480446927498E-3</v>
      </c>
      <c r="D614" s="26">
        <f t="shared" si="115"/>
        <v>14.329289602316106</v>
      </c>
      <c r="E614" s="26">
        <f>D614*(1-VLOOKUP(A614,USD!A:K,9,0))</f>
        <v>14.323562270010907</v>
      </c>
      <c r="F614">
        <v>14.366</v>
      </c>
      <c r="G614" s="71">
        <f t="shared" si="110"/>
        <v>-2.0440372920769168E-3</v>
      </c>
      <c r="H614" s="71">
        <f>(+B614/(D614*(1-VLOOKUP(A614,USD!A:K,9,0)))-1)</f>
        <v>-1.6450007035078151E-3</v>
      </c>
      <c r="I614" s="71">
        <f t="shared" si="113"/>
        <v>-4.5941807044409533E-3</v>
      </c>
      <c r="J614">
        <v>12103.08</v>
      </c>
      <c r="K614">
        <v>12102.48</v>
      </c>
      <c r="L614" s="71">
        <f t="shared" si="111"/>
        <v>-4.9574157982901212E-5</v>
      </c>
      <c r="M614" s="70">
        <f t="shared" si="112"/>
        <v>5</v>
      </c>
    </row>
    <row r="615" spans="1:13">
      <c r="A615" s="68">
        <v>43276</v>
      </c>
      <c r="B615">
        <v>13.96</v>
      </c>
      <c r="C615" s="71">
        <f t="shared" ref="C615:C619" si="116">B615/(B614-O615)-1</f>
        <v>-2.3776223776223793E-2</v>
      </c>
      <c r="D615" s="26">
        <f t="shared" si="115"/>
        <v>14.107559951348815</v>
      </c>
      <c r="E615" s="26">
        <f>D615*(1-VLOOKUP(A615,USD!A:K,9,0))</f>
        <v>14.011689785096976</v>
      </c>
      <c r="F615">
        <v>14.016299999999999</v>
      </c>
      <c r="G615" s="71">
        <f t="shared" si="110"/>
        <v>-1.0459636666984795E-2</v>
      </c>
      <c r="H615" s="71">
        <f>(+B615/(D615*(1-VLOOKUP(A615,USD!A:K,9,0)))-1)</f>
        <v>-3.6890472091348769E-3</v>
      </c>
      <c r="I615" s="71">
        <f t="shared" si="113"/>
        <v>-4.0167519245448702E-3</v>
      </c>
      <c r="J615">
        <v>12102.48</v>
      </c>
      <c r="K615">
        <v>11884.76</v>
      </c>
      <c r="L615" s="71">
        <f t="shared" si="111"/>
        <v>-1.7989701284364834E-2</v>
      </c>
      <c r="M615" s="70">
        <f t="shared" si="112"/>
        <v>1</v>
      </c>
    </row>
    <row r="616" spans="1:13">
      <c r="A616" s="68">
        <v>43277</v>
      </c>
      <c r="B616">
        <v>13.72</v>
      </c>
      <c r="C616" s="71">
        <f t="shared" si="116"/>
        <v>-1.7191977077363862E-2</v>
      </c>
      <c r="D616" s="26">
        <f t="shared" si="115"/>
        <v>13.842204249980647</v>
      </c>
      <c r="E616" s="26">
        <f>D616*(1-VLOOKUP(A616,USD!A:K,9,0))</f>
        <v>13.8277159198554</v>
      </c>
      <c r="F616">
        <v>13.819599999999999</v>
      </c>
      <c r="G616" s="71">
        <f t="shared" si="110"/>
        <v>-8.8283807819710125E-3</v>
      </c>
      <c r="H616" s="71">
        <f>(+B616/(D616*(1-VLOOKUP(A616,USD!A:K,9,0)))-1)</f>
        <v>-7.7898562915028613E-3</v>
      </c>
      <c r="I616" s="71">
        <f t="shared" si="113"/>
        <v>-7.2071550551390251E-3</v>
      </c>
      <c r="J616">
        <v>11884.76</v>
      </c>
      <c r="K616">
        <v>11737.14</v>
      </c>
      <c r="L616" s="71">
        <f t="shared" si="111"/>
        <v>-1.242094918197767E-2</v>
      </c>
      <c r="M616" s="70">
        <f t="shared" si="112"/>
        <v>2</v>
      </c>
    </row>
    <row r="617" spans="1:13">
      <c r="A617" s="68">
        <v>43278</v>
      </c>
      <c r="B617">
        <v>13.28</v>
      </c>
      <c r="C617" s="71">
        <f t="shared" si="116"/>
        <v>-3.2069970845481133E-2</v>
      </c>
      <c r="D617" s="26">
        <f t="shared" si="115"/>
        <v>13.470234506191458</v>
      </c>
      <c r="E617" s="26">
        <f>D617*(1-VLOOKUP(A617,USD!A:K,9,0))</f>
        <v>13.390971701118108</v>
      </c>
      <c r="F617">
        <v>13.3949</v>
      </c>
      <c r="G617" s="71">
        <f t="shared" si="110"/>
        <v>-1.4122583100095176E-2</v>
      </c>
      <c r="H617" s="71">
        <f>(+B617/(D617*(1-VLOOKUP(A617,USD!A:K,9,0)))-1)</f>
        <v>-8.2870536653320004E-3</v>
      </c>
      <c r="I617" s="71">
        <f t="shared" si="113"/>
        <v>-8.5778915856035143E-3</v>
      </c>
      <c r="J617">
        <v>11737.14</v>
      </c>
      <c r="K617">
        <v>11440.42</v>
      </c>
      <c r="L617" s="71">
        <f t="shared" si="111"/>
        <v>-2.5280434586279044E-2</v>
      </c>
      <c r="M617" s="70">
        <f t="shared" si="112"/>
        <v>3</v>
      </c>
    </row>
    <row r="618" spans="1:13">
      <c r="A618" s="68">
        <v>43279</v>
      </c>
      <c r="B618">
        <v>13.26</v>
      </c>
      <c r="C618" s="71">
        <f t="shared" si="116"/>
        <v>-1.5060240963855609E-3</v>
      </c>
      <c r="D618" s="26">
        <f t="shared" si="115"/>
        <v>13.242761065765068</v>
      </c>
      <c r="E618" s="26">
        <f>D618*(1-VLOOKUP(A618,USD!A:K,9,0))</f>
        <v>13.212149926297194</v>
      </c>
      <c r="F618">
        <v>13.2034</v>
      </c>
      <c r="G618" s="71">
        <f t="shared" si="110"/>
        <v>1.3017628385290081E-3</v>
      </c>
      <c r="H618" s="71">
        <f>(+B618/(D618*(1-VLOOKUP(A618,USD!A:K,9,0)))-1)</f>
        <v>3.6216720192954188E-3</v>
      </c>
      <c r="I618" s="71">
        <f t="shared" si="113"/>
        <v>4.2867746186587841E-3</v>
      </c>
      <c r="J618">
        <v>11440.42</v>
      </c>
      <c r="K618">
        <v>11310.48</v>
      </c>
      <c r="L618" s="71">
        <f t="shared" si="111"/>
        <v>-1.1357974619812916E-2</v>
      </c>
      <c r="M618" s="70">
        <f t="shared" si="112"/>
        <v>4</v>
      </c>
    </row>
    <row r="619" spans="1:13">
      <c r="A619" s="68">
        <v>43280</v>
      </c>
      <c r="B619">
        <v>13.52</v>
      </c>
      <c r="C619" s="71">
        <f t="shared" si="116"/>
        <v>1.9607843137254832E-2</v>
      </c>
      <c r="D619" s="26">
        <f t="shared" si="115"/>
        <v>13.523898641083315</v>
      </c>
      <c r="E619" s="26">
        <f>D619*(1-VLOOKUP(A619,USD!A:K,9,0))</f>
        <v>13.5022436796551</v>
      </c>
      <c r="F619">
        <v>13.5169</v>
      </c>
      <c r="G619" s="71">
        <f t="shared" si="110"/>
        <v>-2.8827789876151311E-4</v>
      </c>
      <c r="H619" s="71">
        <f>(+B619/(D619*(1-VLOOKUP(A619,USD!A:K,9,0)))-1)</f>
        <v>1.3150644267851952E-3</v>
      </c>
      <c r="I619" s="71">
        <f t="shared" si="113"/>
        <v>2.2934252676276579E-4</v>
      </c>
      <c r="J619">
        <v>11310.48</v>
      </c>
      <c r="K619">
        <v>11585.03</v>
      </c>
      <c r="L619" s="71">
        <f t="shared" si="111"/>
        <v>2.427394770160074E-2</v>
      </c>
      <c r="M619" s="70">
        <f t="shared" si="112"/>
        <v>5</v>
      </c>
    </row>
    <row r="620" spans="1:13">
      <c r="A620" s="68">
        <v>43283</v>
      </c>
    </row>
    <row r="621" spans="1:13">
      <c r="A621" s="68">
        <v>43284</v>
      </c>
    </row>
    <row r="622" spans="1:13">
      <c r="A622" s="68">
        <v>43285</v>
      </c>
    </row>
    <row r="623" spans="1:13">
      <c r="A623" s="68">
        <v>43286</v>
      </c>
    </row>
    <row r="624" spans="1:13">
      <c r="A624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>
      <c r="J1" t="s">
        <v>216</v>
      </c>
    </row>
    <row r="2" spans="1:14">
      <c r="B2" t="s">
        <v>26</v>
      </c>
      <c r="C2" t="s">
        <v>33</v>
      </c>
      <c r="D2" t="s">
        <v>220</v>
      </c>
      <c r="E2" t="s">
        <v>221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80</v>
      </c>
    </row>
    <row r="4" spans="1:14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9.75</v>
      </c>
      <c r="M57">
        <f t="shared" si="5"/>
        <v>4</v>
      </c>
      <c r="N57" s="50"/>
    </row>
    <row r="58" spans="1:14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D238*(1-VLOOKUP(A238,USD!A:K,9,0))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(+B238/(D238*(1-VLOOKUP(A238,USD!A:K,9,0)))-1)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D239*(1-VLOOKUP(A239,USD!A:K,9,0))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(+B239/(D239*(1-VLOOKUP(A239,USD!A:K,9,0)))-1)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110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D240*(1-VLOOKUP(A240,USD!A:K,9,0))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(+B240/(D240*(1-VLOOKUP(A240,USD!A:K,9,0)))-1)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D241*(1-VLOOKUP(A241,USD!A:K,9,0))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(+B241/(D241*(1-VLOOKUP(A241,USD!A:K,9,0)))-1)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D242*(1-VLOOKUP(A242,USD!A:K,9,0))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(+B242/(D242*(1-VLOOKUP(A242,USD!A:K,9,0)))-1)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D243*(1-VLOOKUP(A243,USD!A:K,9,0))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(+B243/(D243*(1-VLOOKUP(A243,USD!A:K,9,0)))-1)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121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D244*(1-VLOOKUP(A244,USD!A:K,9,0))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(+B244/(D244*(1-VLOOKUP(A244,USD!A:K,9,0)))-1)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D245*(1-VLOOKUP(A245,USD!A:K,9,0))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(+B245/(D245*(1-VLOOKUP(A245,USD!A:K,9,0)))-1)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D246*(1-VLOOKUP(A246,USD!A:K,9,0))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(+B246/(D246*(1-VLOOKUP(A246,USD!A:K,9,0)))-1)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D247*(1-VLOOKUP(A247,USD!A:K,9,0))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(+B247/(D247*(1-VLOOKUP(A247,USD!A:K,9,0)))-1)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D248*(1-VLOOKUP(A248,USD!A:K,9,0))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(+B248/(D248*(1-VLOOKUP(A248,USD!A:K,9,0)))-1)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D249*(1-VLOOKUP(A249,USD!A:K,9,0))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(+B249/(D249*(1-VLOOKUP(A249,USD!A:K,9,0)))-1)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D250*(1-VLOOKUP(A250,USD!A:K,9,0))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(+B250/(D250*(1-VLOOKUP(A250,USD!A:K,9,0)))-1)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132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D251*(1-VLOOKUP(A251,USD!A:K,9,0))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(+B251/(D251*(1-VLOOKUP(A251,USD!A:K,9,0)))-1)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D252*(1-VLOOKUP(A252,USD!A:K,9,0))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(+B252/(D252*(1-VLOOKUP(A252,USD!A:K,9,0)))-1)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D253*(1-VLOOKUP(A253,USD!A:K,9,0))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(+B253/(D253*(1-VLOOKUP(A253,USD!A:K,9,0)))-1)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D254*(1-VLOOKUP(A254,USD!A:K,9,0))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(+B254/(D254*(1-VLOOKUP(A254,USD!A:K,9,0)))-1)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D255*(1-VLOOKUP(A255,USD!A:K,9,0))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(+B255/(D255*(1-VLOOKUP(A255,USD!A:K,9,0)))-1)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D256*(1-VLOOKUP(A256,USD!A:K,9,0))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(+B256/(D256*(1-VLOOKUP(A256,USD!A:K,9,0)))-1)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D257*(1-VLOOKUP(A257,USD!A:K,9,0))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(+B257/(D257*(1-VLOOKUP(A257,USD!A:K,9,0)))-1)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153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D258*(1-VLOOKUP(A258,USD!A:K,9,0))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(+B258/(D258*(1-VLOOKUP(A258,USD!A:K,9,0)))-1)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D259*(1-VLOOKUP(A259,USD!A:K,9,0))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(+B259/(D259*(1-VLOOKUP(A259,USD!A:K,9,0)))-1)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184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D260*(1-VLOOKUP(A260,USD!A:K,9,0))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(+B260/(D260*(1-VLOOKUP(A260,USD!A:K,9,0)))-1)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D261*(1-VLOOKUP(A261,USD!A:K,9,0))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(+B261/(D261*(1-VLOOKUP(A261,USD!A:K,9,0)))-1)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170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D262*(1-VLOOKUP(A262,USD!A:K,9,0))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(+B262/(D262*(1-VLOOKUP(A262,USD!A:K,9,0)))-1)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D263*(1-VLOOKUP(A263,USD!A:K,9,0))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(+B263/(D263*(1-VLOOKUP(A263,USD!A:K,9,0)))-1)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183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D264*(1-VLOOKUP(A264,USD!A:K,9,0))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(+B264/(D264*(1-VLOOKUP(A264,USD!A:K,9,0)))-1)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D265*(1-VLOOKUP(A265,USD!A:K,9,0))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(+B265/(D265*(1-VLOOKUP(A265,USD!A:K,9,0)))-1)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190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D266*(1-VLOOKUP(A266,USD!A:K,9,0))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(+B266/(D266*(1-VLOOKUP(A266,USD!A:K,9,0)))-1)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193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D267*(1-VLOOKUP(A267,USD!A:K,9,0))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(+B267/(D267*(1-VLOOKUP(A267,USD!A:K,9,0)))-1)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197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D268*(1-VLOOKUP(A268,USD!A:K,9,0))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(+B268/(D268*(1-VLOOKUP(A268,USD!A:K,9,0)))-1)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D269*(1-VLOOKUP(A269,USD!A:K,9,0))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(+B269/(D269*(1-VLOOKUP(A269,USD!A:K,9,0)))-1)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D270*(1-VLOOKUP(A270,USD!A:K,9,0))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(+B270/(D270*(1-VLOOKUP(A270,USD!A:K,9,0)))-1)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201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D271*(1-VLOOKUP(A271,USD!A:K,9,0))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(+B271/(D271*(1-VLOOKUP(A271,USD!A:K,9,0)))-1)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D272*(1-VLOOKUP(A272,USD!A:K,9,0))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(+B272/(D272*(1-VLOOKUP(A272,USD!A:K,9,0)))-1)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D273*(1-VLOOKUP(A273,USD!A:K,9,0))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(+B273/(D273*(1-VLOOKUP(A273,USD!A:K,9,0)))-1)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203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D274*(1-VLOOKUP(A274,USD!A:K,9,0))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(+B274/(D274*(1-VLOOKUP(A274,USD!A:K,9,0)))-1)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D275*(1-VLOOKUP(A275,USD!A:K,9,0))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(+B275/(D275*(1-VLOOKUP(A275,USD!A:K,9,0)))-1)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D276*(1-VLOOKUP(A276,USD!A:K,9,0))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(+B276/(D276*(1-VLOOKUP(A276,USD!A:K,9,0)))-1)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D277*(1-VLOOKUP(A277,USD!A:K,9,0))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(+B277/(D277*(1-VLOOKUP(A277,USD!A:K,9,0)))-1)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D278*(1-VLOOKUP(A278,USD!A:K,9,0))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(+B278/(D278*(1-VLOOKUP(A278,USD!A:K,9,0)))-1)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D279*(1-VLOOKUP(A279,USD!A:K,9,0))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(+B279/(D279*(1-VLOOKUP(A279,USD!A:K,9,0)))-1)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D280*(1-VLOOKUP(A280,USD!A:K,9,0))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(+B280/(D280*(1-VLOOKUP(A280,USD!A:K,9,0)))-1)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214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D281*(1-VLOOKUP(A281,USD!A:K,9,0))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(+B281/(D281*(1-VLOOKUP(A281,USD!A:K,9,0)))-1)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D282*(1-VLOOKUP(A282,USD!A:K,9,0))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(+B282/(D282*(1-VLOOKUP(A282,USD!A:K,9,0)))-1)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D283*(1-VLOOKUP(A283,USD!A:K,9,0))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(+B283/(D283*(1-VLOOKUP(A283,USD!A:K,9,0)))-1)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D284*(1-VLOOKUP(A284,USD!A:K,9,0))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(+B284/(D284*(1-VLOOKUP(A284,USD!A:K,9,0)))-1)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D285*(1-VLOOKUP(A285,USD!A:K,9,0))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(+B285/(D285*(1-VLOOKUP(A285,USD!A:K,9,0)))-1)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D286*(1-VLOOKUP(A286,USD!A:K,9,0))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(+B286/(D286*(1-VLOOKUP(A286,USD!A:K,9,0)))-1)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236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D287*(1-VLOOKUP(A287,USD!A:K,9,0))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(+B287/(D287*(1-VLOOKUP(A287,USD!A:K,9,0)))-1)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D288*(1-VLOOKUP(A288,USD!A:K,9,0))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(+B288/(D288*(1-VLOOKUP(A288,USD!A:K,9,0)))-1)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D289*(1-VLOOKUP(A289,USD!A:K,9,0))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(+B289/(D289*(1-VLOOKUP(A289,USD!A:K,9,0)))-1)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D290*(1-VLOOKUP(A290,USD!A:K,9,0))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(+B290/(D290*(1-VLOOKUP(A290,USD!A:K,9,0)))-1)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D291*(1-VLOOKUP(A291,USD!A:K,9,0))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(+B291/(D291*(1-VLOOKUP(A291,USD!A:K,9,0)))-1)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258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D292*(1-VLOOKUP(A292,USD!A:K,9,0))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(+B292/(D292*(1-VLOOKUP(A292,USD!A:K,9,0)))-1)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D293*(1-VLOOKUP(A293,USD!A:K,9,0))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(+B293/(D293*(1-VLOOKUP(A293,USD!A:K,9,0)))-1)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262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D294*(1-VLOOKUP(A294,USD!A:K,9,0))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(+B294/(D294*(1-VLOOKUP(A294,USD!A:K,9,0)))-1)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264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D295*(1-VLOOKUP(A295,USD!A:K,9,0))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(+B295/(D295*(1-VLOOKUP(A295,USD!A:K,9,0)))-1)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D296*(1-VLOOKUP(A296,USD!A:K,9,0))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(+B296/(D296*(1-VLOOKUP(A296,USD!A:K,9,0)))-1)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270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D297*(1-VLOOKUP(A297,USD!A:K,9,0))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(+B297/(D297*(1-VLOOKUP(A297,USD!A:K,9,0)))-1)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D298*(1-VLOOKUP(A298,USD!A:K,9,0))</f>
        <v>8.0054184506422299</v>
      </c>
      <c r="F298">
        <v>8</v>
      </c>
      <c r="G298" s="42">
        <f t="shared" si="90"/>
        <v>-1.151804677339241E-2</v>
      </c>
      <c r="H298" s="42">
        <f>(+B298/(D298*(1-VLOOKUP(A298,USD!A:K,9,0)))-1)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275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D299*(1-VLOOKUP(A299,USD!A:K,9,0))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(+B299/(D299*(1-VLOOKUP(A299,USD!A:K,9,0)))-1)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D300*(1-VLOOKUP(A300,USD!A:K,9,0))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(+B300/(D300*(1-VLOOKUP(A300,USD!A:K,9,0)))-1)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D301*(1-VLOOKUP(A301,USD!A:K,9,0))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(+B301/(D301*(1-VLOOKUP(A301,USD!A:K,9,0)))-1)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287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D302*(1-VLOOKUP(A302,USD!A:K,9,0))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(+B302/(D302*(1-VLOOKUP(A302,USD!A:K,9,0)))-1)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D303*(1-VLOOKUP(A303,USD!A:K,9,0))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(+B303/(D303*(1-VLOOKUP(A303,USD!A:K,9,0)))-1)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D304*(1-VLOOKUP(A304,USD!A:K,9,0))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(+B304/(D304*(1-VLOOKUP(A304,USD!A:K,9,0)))-1)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299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D305*(1-VLOOKUP(A305,USD!A:K,9,0))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(+B305/(D305*(1-VLOOKUP(A305,USD!A:K,9,0)))-1)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D306*(1-VLOOKUP(A306,USD!A:K,9,0))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(+B306/(D306*(1-VLOOKUP(A306,USD!A:K,9,0)))-1)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D307*(1-VLOOKUP(A307,USD!A:K,9,0))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(+B307/(D307*(1-VLOOKUP(A307,USD!A:K,9,0)))-1)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D308*(1-VLOOKUP(A308,USD!A:K,9,0))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(+B308/(D308*(1-VLOOKUP(A308,USD!A:K,9,0)))-1)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D309*(1-VLOOKUP(A309,USD!A:K,9,0))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(+B309/(D309*(1-VLOOKUP(A309,USD!A:K,9,0)))-1)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D310*(1-VLOOKUP(A310,USD!A:K,9,0))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(+B310/(D310*(1-VLOOKUP(A310,USD!A:K,9,0)))-1)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D311*(1-VLOOKUP(A311,USD!A:K,9,0))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(+B311/(D311*(1-VLOOKUP(A311,USD!A:K,9,0)))-1)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309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D312*(1-VLOOKUP(A312,USD!A:K,9,0))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(+B312/(D312*(1-VLOOKUP(A312,USD!A:K,9,0)))-1)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D313*(1-VLOOKUP(A313,USD!A:K,9,0))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(+B313/(D313*(1-VLOOKUP(A313,USD!A:K,9,0)))-1)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D314*(1-VLOOKUP(A314,USD!A:K,9,0))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(+B314/(D314*(1-VLOOKUP(A314,USD!A:K,9,0)))-1)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318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D315*(1-VLOOKUP(A315,USD!A:K,9,0))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(+B315/(D315*(1-VLOOKUP(A315,USD!A:K,9,0)))-1)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D316*(1-VLOOKUP(A316,USD!A:K,9,0))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(+B316/(D316*(1-VLOOKUP(A316,USD!A:K,9,0)))-1)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D317*(1-VLOOKUP(A317,USD!A:K,9,0))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(+B317/(D317*(1-VLOOKUP(A317,USD!A:K,9,0)))-1)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D318*(1-VLOOKUP(A318,USD!A:K,9,0))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(+B318/(D318*(1-VLOOKUP(A318,USD!A:K,9,0)))-1)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>
      <c r="A319" s="1">
        <v>42856</v>
      </c>
      <c r="B319">
        <v>7.68</v>
      </c>
      <c r="C319" s="25">
        <f t="shared" ref="C319:C382" si="98">B319/B318-1</f>
        <v>0</v>
      </c>
      <c r="D319" s="38">
        <f t="shared" ref="D319:D382" si="99">+F318*(1+L319)</f>
        <v>7.7590000000000003</v>
      </c>
      <c r="E319" s="38">
        <f>D319*(1-VLOOKUP(A319,USD!A:K,9,0))</f>
        <v>7.7516888893143747</v>
      </c>
      <c r="F319">
        <v>7.75</v>
      </c>
      <c r="G319" s="42">
        <f t="shared" ref="G319:G382" si="100">+B319/D319-1</f>
        <v>-1.0181724449026985E-2</v>
      </c>
      <c r="H319" s="42">
        <f>(+B319/(D319*(1-VLOOKUP(A319,USD!A:K,9,0)))-1)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:L350" si="101">+K319/J319-1</f>
        <v>0</v>
      </c>
      <c r="M319">
        <f t="shared" ref="M319:M382" si="102">WEEKDAY(A319,2)</f>
        <v>1</v>
      </c>
      <c r="N319" s="50"/>
    </row>
    <row r="320" spans="1:14">
      <c r="A320" s="1">
        <v>42857</v>
      </c>
      <c r="B320">
        <v>7.61</v>
      </c>
      <c r="C320" s="25">
        <f t="shared" si="98"/>
        <v>-9.1145833333332593E-3</v>
      </c>
      <c r="D320" s="38">
        <f t="shared" si="99"/>
        <v>7.7504815656923149</v>
      </c>
      <c r="E320" s="38">
        <f>D320*(1-VLOOKUP(A320,USD!A:K,9,0))</f>
        <v>7.7570259322051509</v>
      </c>
      <c r="F320">
        <v>7.7590000000000003</v>
      </c>
      <c r="G320" s="42">
        <f t="shared" si="100"/>
        <v>-1.8125527362604088E-2</v>
      </c>
      <c r="H320" s="42">
        <f>(+B320/(D320*(1-VLOOKUP(A320,USD!A:K,9,0)))-1)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si="101"/>
        <v>6.2137508685777831E-5</v>
      </c>
      <c r="M320">
        <f t="shared" si="102"/>
        <v>2</v>
      </c>
      <c r="N320" s="50"/>
    </row>
    <row r="321" spans="1:14">
      <c r="A321" s="1">
        <v>42858</v>
      </c>
      <c r="B321">
        <v>7.61</v>
      </c>
      <c r="C321" s="25">
        <f t="shared" si="98"/>
        <v>0</v>
      </c>
      <c r="D321" s="38">
        <f t="shared" si="99"/>
        <v>7.7154186143764303</v>
      </c>
      <c r="E321" s="38">
        <f>D321*(1-VLOOKUP(A321,USD!A:K,9,0))</f>
        <v>7.7227396014010372</v>
      </c>
      <c r="F321">
        <v>7.7590000000000003</v>
      </c>
      <c r="G321" s="42">
        <f t="shared" si="100"/>
        <v>-1.3663369370522482E-2</v>
      </c>
      <c r="H321" s="42">
        <f>(+B321/(D321*(1-VLOOKUP(A321,USD!A:K,9,0)))-1)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si="101"/>
        <v>-5.6168817661516046E-3</v>
      </c>
      <c r="M321">
        <f t="shared" si="102"/>
        <v>3</v>
      </c>
      <c r="N321" s="50"/>
    </row>
    <row r="322" spans="1:14">
      <c r="A322" s="1">
        <v>42859</v>
      </c>
      <c r="B322">
        <v>7.56</v>
      </c>
      <c r="C322" s="25">
        <f t="shared" si="98"/>
        <v>-6.5703022339028694E-3</v>
      </c>
      <c r="D322" s="38">
        <f t="shared" si="99"/>
        <v>7.7490970625166744</v>
      </c>
      <c r="E322" s="38">
        <f>D322*(1-VLOOKUP(A322,USD!A:K,9,0))</f>
        <v>7.7418452587381239</v>
      </c>
      <c r="F322">
        <v>7.7130000000000001</v>
      </c>
      <c r="G322" s="42">
        <f t="shared" si="100"/>
        <v>-2.4402464053697392E-2</v>
      </c>
      <c r="H322" s="42">
        <f>(+B322/(D322*(1-VLOOKUP(A322,USD!A:K,9,0)))-1)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si="101"/>
        <v>-1.2763162112805482E-3</v>
      </c>
      <c r="M322">
        <f t="shared" si="102"/>
        <v>4</v>
      </c>
      <c r="N322" s="50"/>
    </row>
    <row r="323" spans="1:14">
      <c r="A323" s="1">
        <v>42860</v>
      </c>
      <c r="B323">
        <v>7.51</v>
      </c>
      <c r="C323" s="25">
        <f t="shared" si="98"/>
        <v>-6.6137566137566273E-3</v>
      </c>
      <c r="D323" s="38">
        <f t="shared" si="99"/>
        <v>7.6294416327911803</v>
      </c>
      <c r="E323" s="38">
        <f>D323*(1-VLOOKUP(A323,USD!A:K,9,0))</f>
        <v>7.6261119986757917</v>
      </c>
      <c r="F323">
        <v>7.6239999999999997</v>
      </c>
      <c r="G323" s="42">
        <f t="shared" si="100"/>
        <v>-1.5655357041834184E-2</v>
      </c>
      <c r="H323" s="42">
        <f>(+B323/(D323*(1-VLOOKUP(A323,USD!A:K,9,0)))-1)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si="101"/>
        <v>-1.0833445768030581E-2</v>
      </c>
      <c r="M323">
        <f t="shared" si="102"/>
        <v>5</v>
      </c>
      <c r="N323" s="50"/>
    </row>
    <row r="324" spans="1:14">
      <c r="A324" s="1">
        <v>42863</v>
      </c>
      <c r="B324">
        <v>7.41</v>
      </c>
      <c r="C324" s="25">
        <f t="shared" si="98"/>
        <v>-1.3315579227696328E-2</v>
      </c>
      <c r="D324" s="38">
        <f t="shared" si="99"/>
        <v>7.5003725087188311</v>
      </c>
      <c r="E324" s="38">
        <f>D324*(1-VLOOKUP(A324,USD!A:K,9,0))</f>
        <v>7.4951392753217601</v>
      </c>
      <c r="F324">
        <v>7.5060000000000002</v>
      </c>
      <c r="G324" s="42">
        <f t="shared" si="100"/>
        <v>-1.2049069378057831E-2</v>
      </c>
      <c r="H324" s="42">
        <f>(+B324/(D324*(1-VLOOKUP(A324,USD!A:K,9,0)))-1)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si="101"/>
        <v>-1.6215568111381029E-2</v>
      </c>
      <c r="M324">
        <f t="shared" si="102"/>
        <v>1</v>
      </c>
      <c r="N324" s="50"/>
    </row>
    <row r="325" spans="1:14">
      <c r="A325" s="1">
        <v>42864</v>
      </c>
      <c r="B325">
        <v>7.47</v>
      </c>
      <c r="C325" s="25">
        <f t="shared" si="98"/>
        <v>8.0971659919026884E-3</v>
      </c>
      <c r="D325" s="38">
        <f t="shared" si="99"/>
        <v>7.5638379467190848</v>
      </c>
      <c r="E325" s="38">
        <f>D325*(1-VLOOKUP(A325,USD!A:K,9,0))</f>
        <v>7.5562487286097157</v>
      </c>
      <c r="F325">
        <v>7.5549999999999997</v>
      </c>
      <c r="G325" s="42">
        <f t="shared" si="100"/>
        <v>-1.2406128658505766E-2</v>
      </c>
      <c r="H325" s="42">
        <f>(+B325/(D325*(1-VLOOKUP(A325,USD!A:K,9,0)))-1)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si="101"/>
        <v>7.7055617797874287E-3</v>
      </c>
      <c r="M325">
        <f t="shared" si="102"/>
        <v>2</v>
      </c>
      <c r="N325" s="50"/>
    </row>
    <row r="326" spans="1:14">
      <c r="A326" s="1">
        <v>42865</v>
      </c>
      <c r="B326">
        <v>7.37</v>
      </c>
      <c r="C326" s="25">
        <f t="shared" si="98"/>
        <v>-1.3386880856760319E-2</v>
      </c>
      <c r="D326" s="38">
        <f t="shared" si="99"/>
        <v>7.4243450008904341</v>
      </c>
      <c r="E326" s="38">
        <f>D326*(1-VLOOKUP(A326,USD!A:K,9,0))</f>
        <v>7.4223307932895342</v>
      </c>
      <c r="F326">
        <v>7.4290000000000003</v>
      </c>
      <c r="G326" s="42">
        <f t="shared" si="100"/>
        <v>-7.3198377612996302E-3</v>
      </c>
      <c r="H326" s="42">
        <f>(+B326/(D326*(1-VLOOKUP(A326,USD!A:K,9,0)))-1)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si="101"/>
        <v>-1.7293845017811504E-2</v>
      </c>
      <c r="M326">
        <f t="shared" si="102"/>
        <v>3</v>
      </c>
      <c r="N326" s="50"/>
    </row>
    <row r="327" spans="1:14">
      <c r="A327" s="1">
        <v>42866</v>
      </c>
      <c r="B327">
        <v>7.4</v>
      </c>
      <c r="C327" s="25">
        <f t="shared" si="98"/>
        <v>4.070556309362372E-3</v>
      </c>
      <c r="D327" s="38">
        <f t="shared" si="99"/>
        <v>7.4335882904208672</v>
      </c>
      <c r="E327" s="38">
        <f>D327*(1-VLOOKUP(A327,USD!A:K,9,0))</f>
        <v>7.4358793212529957</v>
      </c>
      <c r="F327">
        <v>7.4379999999999997</v>
      </c>
      <c r="G327" s="42">
        <f t="shared" si="100"/>
        <v>-4.5184491134853122E-3</v>
      </c>
      <c r="H327" s="42">
        <f>(+B327/(D327*(1-VLOOKUP(A327,USD!A:K,9,0)))-1)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si="101"/>
        <v>6.1761884787547849E-4</v>
      </c>
      <c r="M327">
        <f t="shared" si="102"/>
        <v>4</v>
      </c>
      <c r="N327" s="50"/>
    </row>
    <row r="328" spans="1:14">
      <c r="A328" s="1">
        <v>42867</v>
      </c>
      <c r="B328">
        <v>7.39</v>
      </c>
      <c r="C328" s="25">
        <f t="shared" si="98"/>
        <v>-1.3513513513514486E-3</v>
      </c>
      <c r="D328" s="38">
        <f t="shared" si="99"/>
        <v>7.4472953335368217</v>
      </c>
      <c r="E328" s="38">
        <f>D328*(1-VLOOKUP(A328,USD!A:K,9,0))</f>
        <v>7.4562136699981965</v>
      </c>
      <c r="F328">
        <v>7.4569999999999999</v>
      </c>
      <c r="G328" s="42">
        <f t="shared" si="100"/>
        <v>-7.6934418430820717E-3</v>
      </c>
      <c r="H328" s="42">
        <f>(+B328/(D328*(1-VLOOKUP(A328,USD!A:K,9,0)))-1)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si="101"/>
        <v>1.2497087304144117E-3</v>
      </c>
      <c r="M328">
        <f t="shared" si="102"/>
        <v>5</v>
      </c>
      <c r="N328" s="50"/>
    </row>
    <row r="329" spans="1:14">
      <c r="A329" s="1">
        <v>42870</v>
      </c>
      <c r="B329">
        <v>7.45</v>
      </c>
      <c r="C329" s="25">
        <f t="shared" si="98"/>
        <v>8.1190798376185036E-3</v>
      </c>
      <c r="D329" s="38">
        <f t="shared" si="99"/>
        <v>7.4738416456857442</v>
      </c>
      <c r="E329" s="38">
        <f>D329*(1-VLOOKUP(A329,USD!A:K,9,0))</f>
        <v>7.4759969044435319</v>
      </c>
      <c r="F329">
        <v>7.4749999999999996</v>
      </c>
      <c r="G329" s="42">
        <f t="shared" si="100"/>
        <v>-3.1900121538575021E-3</v>
      </c>
      <c r="H329" s="42">
        <f>(+B329/(D329*(1-VLOOKUP(A329,USD!A:K,9,0)))-1)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si="101"/>
        <v>2.2585015000327058E-3</v>
      </c>
      <c r="M329">
        <f t="shared" si="102"/>
        <v>1</v>
      </c>
      <c r="N329" s="50"/>
    </row>
    <row r="330" spans="1:14">
      <c r="A330" s="1">
        <v>42871</v>
      </c>
      <c r="B330">
        <v>7.62</v>
      </c>
      <c r="C330" s="25">
        <f t="shared" si="98"/>
        <v>2.2818791946308759E-2</v>
      </c>
      <c r="D330" s="38">
        <f t="shared" si="99"/>
        <v>7.6275775228883251</v>
      </c>
      <c r="E330" s="38">
        <f>D330*(1-VLOOKUP(A330,USD!A:K,9,0))</f>
        <v>7.6407718017639716</v>
      </c>
      <c r="F330">
        <v>7.6379999999999999</v>
      </c>
      <c r="G330" s="42">
        <f t="shared" si="100"/>
        <v>-9.934376760625252E-4</v>
      </c>
      <c r="H330" s="42">
        <f>(+B330/(D330*(1-VLOOKUP(A330,USD!A:K,9,0)))-1)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si="101"/>
        <v>2.041170874760212E-2</v>
      </c>
      <c r="M330">
        <f t="shared" si="102"/>
        <v>2</v>
      </c>
      <c r="N330" s="50"/>
    </row>
    <row r="331" spans="1:14">
      <c r="A331" s="1">
        <v>42872</v>
      </c>
      <c r="B331">
        <v>7.62</v>
      </c>
      <c r="C331" s="25">
        <f t="shared" si="98"/>
        <v>0</v>
      </c>
      <c r="D331" s="38">
        <f t="shared" si="99"/>
        <v>7.6703962729366948</v>
      </c>
      <c r="E331" s="38">
        <f>D331*(1-VLOOKUP(A331,USD!A:K,9,0))</f>
        <v>7.6812115039696609</v>
      </c>
      <c r="F331">
        <v>7.68</v>
      </c>
      <c r="G331" s="42">
        <f t="shared" si="100"/>
        <v>-6.5702306821495693E-3</v>
      </c>
      <c r="H331" s="42">
        <f>(+B331/(D331*(1-VLOOKUP(A331,USD!A:K,9,0)))-1)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si="101"/>
        <v>4.2414601907168059E-3</v>
      </c>
      <c r="M331">
        <f t="shared" si="102"/>
        <v>3</v>
      </c>
      <c r="N331" s="50"/>
    </row>
    <row r="332" spans="1:14">
      <c r="A332" s="1">
        <v>42873</v>
      </c>
      <c r="B332">
        <v>7.57</v>
      </c>
      <c r="C332" s="25">
        <f t="shared" si="98"/>
        <v>-6.5616797900261981E-3</v>
      </c>
      <c r="D332" s="38">
        <f t="shared" si="99"/>
        <v>7.6415165482577736</v>
      </c>
      <c r="E332" s="38">
        <f>D332*(1-VLOOKUP(A332,USD!A:K,9,0))</f>
        <v>7.6368962473505801</v>
      </c>
      <c r="F332">
        <v>7.633</v>
      </c>
      <c r="G332" s="42">
        <f t="shared" si="100"/>
        <v>-9.3589469846896423E-3</v>
      </c>
      <c r="H332" s="42">
        <f>(+B332/(D332*(1-VLOOKUP(A332,USD!A:K,9,0)))-1)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si="101"/>
        <v>-5.0108661122689746E-3</v>
      </c>
      <c r="M332">
        <f t="shared" si="102"/>
        <v>4</v>
      </c>
      <c r="N332" s="50"/>
    </row>
    <row r="333" spans="1:14">
      <c r="A333" s="1">
        <v>42874</v>
      </c>
      <c r="B333">
        <v>7.51</v>
      </c>
      <c r="C333" s="25">
        <f t="shared" si="98"/>
        <v>-7.9260237780713894E-3</v>
      </c>
      <c r="D333" s="38">
        <f t="shared" si="99"/>
        <v>7.5806908684062799</v>
      </c>
      <c r="E333" s="38">
        <f>D333*(1-VLOOKUP(A333,USD!A:K,9,0))</f>
        <v>7.5752460275300377</v>
      </c>
      <c r="F333">
        <v>7.5739999999999998</v>
      </c>
      <c r="G333" s="42">
        <f t="shared" si="100"/>
        <v>-9.3251221601576839E-3</v>
      </c>
      <c r="H333" s="42">
        <f>(+B333/(D333*(1-VLOOKUP(A333,USD!A:K,9,0)))-1)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si="101"/>
        <v>-6.853023921619239E-3</v>
      </c>
      <c r="M333">
        <f t="shared" si="102"/>
        <v>5</v>
      </c>
      <c r="N333" s="50"/>
    </row>
    <row r="334" spans="1:14">
      <c r="A334" s="1">
        <v>42877</v>
      </c>
      <c r="B334">
        <v>7.5</v>
      </c>
      <c r="C334" s="25">
        <f t="shared" si="98"/>
        <v>-1.3315579227696217E-3</v>
      </c>
      <c r="D334" s="38">
        <f t="shared" si="99"/>
        <v>7.5193190133908692</v>
      </c>
      <c r="E334" s="38">
        <f>D334*(1-VLOOKUP(A334,USD!A:K,9,0))</f>
        <v>7.5282058426001957</v>
      </c>
      <c r="F334">
        <v>7.5309999999999997</v>
      </c>
      <c r="G334" s="42">
        <f t="shared" si="100"/>
        <v>-2.5692504010622619E-3</v>
      </c>
      <c r="H334" s="42">
        <f>(+B334/(D334*(1-VLOOKUP(A334,USD!A:K,9,0)))-1)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si="101"/>
        <v>-7.2195651715249998E-3</v>
      </c>
      <c r="M334">
        <f t="shared" si="102"/>
        <v>1</v>
      </c>
      <c r="N334" s="50"/>
    </row>
    <row r="335" spans="1:14">
      <c r="A335" s="1">
        <v>42878</v>
      </c>
      <c r="B335">
        <v>7.38</v>
      </c>
      <c r="C335" s="25">
        <f t="shared" si="98"/>
        <v>-1.6000000000000014E-2</v>
      </c>
      <c r="D335" s="38">
        <f t="shared" si="99"/>
        <v>7.4053201263929074</v>
      </c>
      <c r="E335" s="38">
        <f>D335*(1-VLOOKUP(A335,USD!A:K,9,0))</f>
        <v>7.4041791315669387</v>
      </c>
      <c r="F335">
        <v>7.4029999999999996</v>
      </c>
      <c r="G335" s="42">
        <f t="shared" si="100"/>
        <v>-3.4191805297741906E-3</v>
      </c>
      <c r="H335" s="42">
        <f>(+B335/(D335*(1-VLOOKUP(A335,USD!A:K,9,0)))-1)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si="101"/>
        <v>-1.6688338017141424E-2</v>
      </c>
      <c r="M335">
        <f t="shared" si="102"/>
        <v>2</v>
      </c>
      <c r="N335" s="50"/>
    </row>
    <row r="336" spans="1:14">
      <c r="A336" s="1">
        <v>42879</v>
      </c>
      <c r="B336">
        <v>7.43</v>
      </c>
      <c r="C336" s="25">
        <f t="shared" si="98"/>
        <v>6.7750677506774881E-3</v>
      </c>
      <c r="D336" s="38">
        <f t="shared" si="99"/>
        <v>7.4789695541267234</v>
      </c>
      <c r="E336" s="38">
        <f>D336*(1-VLOOKUP(A336,USD!A:K,9,0))</f>
        <v>7.4758612889425597</v>
      </c>
      <c r="F336">
        <v>7.4820000000000002</v>
      </c>
      <c r="G336" s="42">
        <f t="shared" si="100"/>
        <v>-6.5476338381005306E-3</v>
      </c>
      <c r="H336" s="42">
        <f>(+B336/(D336*(1-VLOOKUP(A336,USD!A:K,9,0)))-1)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si="101"/>
        <v>1.0261995694546E-2</v>
      </c>
      <c r="M336">
        <f t="shared" si="102"/>
        <v>3</v>
      </c>
      <c r="N336" s="50"/>
    </row>
    <row r="337" spans="1:14">
      <c r="A337" s="1">
        <v>42880</v>
      </c>
      <c r="B337">
        <v>7.44</v>
      </c>
      <c r="C337" s="25">
        <f t="shared" si="98"/>
        <v>1.3458950201885589E-3</v>
      </c>
      <c r="D337" s="38">
        <f t="shared" si="99"/>
        <v>7.4879644447547067</v>
      </c>
      <c r="E337" s="38">
        <f>D337*(1-VLOOKUP(A337,USD!A:K,9,0))</f>
        <v>7.5161283443919764</v>
      </c>
      <c r="F337">
        <v>7.5110000000000001</v>
      </c>
      <c r="G337" s="42">
        <f t="shared" si="100"/>
        <v>-6.4055385290063827E-3</v>
      </c>
      <c r="H337" s="42">
        <f>(+B337/(D337*(1-VLOOKUP(A337,USD!A:K,9,0)))-1)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si="101"/>
        <v>7.9717251466271399E-4</v>
      </c>
      <c r="M337">
        <f t="shared" si="102"/>
        <v>4</v>
      </c>
      <c r="N337" s="50"/>
    </row>
    <row r="338" spans="1:14">
      <c r="A338" s="1">
        <v>42881</v>
      </c>
      <c r="B338">
        <v>7.42</v>
      </c>
      <c r="C338" s="25">
        <f t="shared" si="98"/>
        <v>-2.6881720430108613E-3</v>
      </c>
      <c r="D338" s="38">
        <f t="shared" si="99"/>
        <v>7.4346855825580782</v>
      </c>
      <c r="E338" s="38">
        <f>D338*(1-VLOOKUP(A338,USD!A:K,9,0))</f>
        <v>7.4478324854341924</v>
      </c>
      <c r="F338">
        <v>7.48</v>
      </c>
      <c r="G338" s="42">
        <f t="shared" si="100"/>
        <v>-1.9752795723508854E-3</v>
      </c>
      <c r="H338" s="42">
        <f>(+B338/(D338*(1-VLOOKUP(A338,USD!A:K,9,0)))-1)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si="101"/>
        <v>-1.0160353806673128E-2</v>
      </c>
      <c r="M338">
        <f t="shared" si="102"/>
        <v>5</v>
      </c>
      <c r="N338" s="50"/>
    </row>
    <row r="339" spans="1:14">
      <c r="A339" s="1">
        <v>42884</v>
      </c>
      <c r="B339">
        <v>7.54</v>
      </c>
      <c r="C339" s="25">
        <f t="shared" si="98"/>
        <v>1.6172506738544534E-2</v>
      </c>
      <c r="D339" s="38">
        <f t="shared" si="99"/>
        <v>7.48</v>
      </c>
      <c r="E339" s="38">
        <f>D339*(1-VLOOKUP(A339,USD!A:K,9,0))</f>
        <v>7.5084547739732495</v>
      </c>
      <c r="F339">
        <v>7.51</v>
      </c>
      <c r="G339" s="42">
        <f t="shared" si="100"/>
        <v>8.0213903743315829E-3</v>
      </c>
      <c r="H339" s="42">
        <f>(+B339/(D339*(1-VLOOKUP(A339,USD!A:K,9,0)))-1)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si="101"/>
        <v>0</v>
      </c>
      <c r="M339">
        <f t="shared" si="102"/>
        <v>1</v>
      </c>
      <c r="N339" s="50" t="s">
        <v>346</v>
      </c>
    </row>
    <row r="340" spans="1:14">
      <c r="A340" s="1">
        <v>42885</v>
      </c>
      <c r="B340">
        <v>7.54</v>
      </c>
      <c r="C340" s="25">
        <f t="shared" si="98"/>
        <v>0</v>
      </c>
      <c r="D340" s="38">
        <f t="shared" si="99"/>
        <v>7.51</v>
      </c>
      <c r="E340" s="38">
        <f>D340*(1-VLOOKUP(A340,USD!A:K,9,0))</f>
        <v>7.4994017703935656</v>
      </c>
      <c r="F340">
        <v>7.5</v>
      </c>
      <c r="G340" s="42">
        <f t="shared" si="100"/>
        <v>3.9946737683089761E-3</v>
      </c>
      <c r="H340" s="42">
        <f>(+B340/(D340*(1-VLOOKUP(A340,USD!A:K,9,0)))-1)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si="101"/>
        <v>0</v>
      </c>
      <c r="M340">
        <f t="shared" si="102"/>
        <v>2</v>
      </c>
      <c r="N340" s="50"/>
    </row>
    <row r="341" spans="1:14">
      <c r="A341" s="1">
        <v>42886</v>
      </c>
      <c r="B341">
        <v>7.49</v>
      </c>
      <c r="C341" s="25">
        <f t="shared" si="98"/>
        <v>-6.6312997347479641E-3</v>
      </c>
      <c r="D341" s="38">
        <f t="shared" si="99"/>
        <v>7.5174624580594118</v>
      </c>
      <c r="E341" s="38">
        <f>D341*(1-VLOOKUP(A341,USD!A:K,9,0))</f>
        <v>7.5542328841131745</v>
      </c>
      <c r="F341">
        <v>7.5679999999999996</v>
      </c>
      <c r="G341" s="42">
        <f t="shared" si="100"/>
        <v>-3.6531553316863086E-3</v>
      </c>
      <c r="H341" s="42">
        <f>(+B341/(D341*(1-VLOOKUP(A341,USD!A:K,9,0)))-1)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si="101"/>
        <v>2.3283277412549097E-3</v>
      </c>
      <c r="M341">
        <f t="shared" si="102"/>
        <v>3</v>
      </c>
      <c r="N341" s="50"/>
    </row>
    <row r="342" spans="1:14">
      <c r="A342" s="1">
        <v>42887</v>
      </c>
      <c r="B342">
        <v>7.4</v>
      </c>
      <c r="C342" s="25">
        <f t="shared" si="98"/>
        <v>-1.2016021361815787E-2</v>
      </c>
      <c r="D342" s="38">
        <f t="shared" si="99"/>
        <v>7.4167840887120411</v>
      </c>
      <c r="E342" s="38">
        <f>D342*(1-VLOOKUP(A342,USD!A:K,9,0))</f>
        <v>7.4748462710039938</v>
      </c>
      <c r="F342">
        <v>7.4409999999999998</v>
      </c>
      <c r="G342" s="42">
        <f t="shared" si="100"/>
        <v>-2.2629873690923619E-3</v>
      </c>
      <c r="H342" s="42">
        <f>(+B342/(D342*(1-VLOOKUP(A342,USD!A:K,9,0)))-1)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si="101"/>
        <v>-1.9980960793863467E-2</v>
      </c>
      <c r="M342">
        <f t="shared" si="102"/>
        <v>4</v>
      </c>
      <c r="N342" s="50"/>
    </row>
    <row r="343" spans="1:14">
      <c r="A343" s="1">
        <v>42888</v>
      </c>
      <c r="B343">
        <v>7.47</v>
      </c>
      <c r="C343" s="25">
        <f t="shared" si="98"/>
        <v>9.4594594594594739E-3</v>
      </c>
      <c r="D343" s="38">
        <f t="shared" si="99"/>
        <v>7.5160734740420514</v>
      </c>
      <c r="E343" s="38">
        <f>D343*(1-VLOOKUP(A343,USD!A:K,9,0))</f>
        <v>7.4649139373974842</v>
      </c>
      <c r="F343">
        <v>7.4790000000000001</v>
      </c>
      <c r="G343" s="42">
        <f t="shared" si="100"/>
        <v>-6.1299925022252344E-3</v>
      </c>
      <c r="H343" s="42">
        <f>(+B343/(D343*(1-VLOOKUP(A343,USD!A:K,9,0)))-1)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si="101"/>
        <v>1.0089164634061509E-2</v>
      </c>
      <c r="M343">
        <f t="shared" si="102"/>
        <v>5</v>
      </c>
      <c r="N343" s="50"/>
    </row>
    <row r="344" spans="1:14">
      <c r="A344" s="1">
        <v>42891</v>
      </c>
      <c r="B344">
        <v>7.52</v>
      </c>
      <c r="C344" s="25">
        <f t="shared" si="98"/>
        <v>6.6934404283802706E-3</v>
      </c>
      <c r="D344" s="38">
        <f t="shared" si="99"/>
        <v>7.5446217590998943</v>
      </c>
      <c r="E344" s="38">
        <f>D344*(1-VLOOKUP(A344,USD!A:K,9,0))</f>
        <v>7.5508314230575344</v>
      </c>
      <c r="F344">
        <v>7.5529999999999999</v>
      </c>
      <c r="G344" s="42">
        <f t="shared" si="100"/>
        <v>-3.2634848884501855E-3</v>
      </c>
      <c r="H344" s="42">
        <f>(+B344/(D344*(1-VLOOKUP(A344,USD!A:K,9,0)))-1)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si="101"/>
        <v>8.774135459271859E-3</v>
      </c>
      <c r="M344">
        <f t="shared" si="102"/>
        <v>1</v>
      </c>
      <c r="N344" s="50" t="s">
        <v>351</v>
      </c>
    </row>
    <row r="345" spans="1:14">
      <c r="A345" s="1">
        <v>42892</v>
      </c>
      <c r="B345">
        <v>7.57</v>
      </c>
      <c r="C345" s="25">
        <f t="shared" si="98"/>
        <v>6.6489361702128935E-3</v>
      </c>
      <c r="D345" s="38">
        <f t="shared" si="99"/>
        <v>7.5750726071201866</v>
      </c>
      <c r="E345" s="38">
        <f>D345*(1-VLOOKUP(A345,USD!A:K,9,0))</f>
        <v>7.5910428291254526</v>
      </c>
      <c r="F345">
        <v>7.5919999999999996</v>
      </c>
      <c r="G345" s="42">
        <f t="shared" si="100"/>
        <v>-6.6964468636487862E-4</v>
      </c>
      <c r="H345" s="42">
        <f>(+B345/(D345*(1-VLOOKUP(A345,USD!A:K,9,0)))-1)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si="101"/>
        <v>2.9223629180705757E-3</v>
      </c>
      <c r="M345">
        <f t="shared" si="102"/>
        <v>2</v>
      </c>
      <c r="N345" s="50"/>
    </row>
    <row r="346" spans="1:14">
      <c r="A346" s="1">
        <v>42893</v>
      </c>
      <c r="B346">
        <v>7.7</v>
      </c>
      <c r="C346" s="25">
        <f t="shared" si="98"/>
        <v>1.7173051519154603E-2</v>
      </c>
      <c r="D346" s="38">
        <f t="shared" si="99"/>
        <v>7.7358075943462179</v>
      </c>
      <c r="E346" s="38">
        <f>D346*(1-VLOOKUP(A346,USD!A:K,9,0))</f>
        <v>7.7349047576570431</v>
      </c>
      <c r="F346">
        <v>7.7279999999999998</v>
      </c>
      <c r="G346" s="42">
        <f t="shared" si="100"/>
        <v>-4.6288113955145205E-3</v>
      </c>
      <c r="H346" s="42">
        <f>(+B346/(D346*(1-VLOOKUP(A346,USD!A:K,9,0)))-1)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si="101"/>
        <v>1.894199082537118E-2</v>
      </c>
      <c r="M346">
        <f t="shared" si="102"/>
        <v>3</v>
      </c>
      <c r="N346" s="50"/>
    </row>
    <row r="347" spans="1:14">
      <c r="A347" s="1">
        <v>42894</v>
      </c>
      <c r="B347">
        <v>7.84</v>
      </c>
      <c r="C347" s="25">
        <f t="shared" si="98"/>
        <v>1.8181818181818077E-2</v>
      </c>
      <c r="D347" s="38">
        <f t="shared" si="99"/>
        <v>7.7060936121414416</v>
      </c>
      <c r="E347" s="38">
        <f>D347*(1-VLOOKUP(A347,USD!A:K,9,0))</f>
        <v>7.7059114742784498</v>
      </c>
      <c r="F347">
        <v>7.7069999999999999</v>
      </c>
      <c r="G347" s="42">
        <f t="shared" si="100"/>
        <v>1.7376688449200817E-2</v>
      </c>
      <c r="H347" s="42">
        <f>(+B347/(D347*(1-VLOOKUP(A347,USD!A:K,9,0)))-1)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si="101"/>
        <v>-2.8346775179293182E-3</v>
      </c>
      <c r="M347">
        <f t="shared" si="102"/>
        <v>4</v>
      </c>
      <c r="N347" s="50"/>
    </row>
    <row r="348" spans="1:14">
      <c r="A348" s="1">
        <v>42895</v>
      </c>
      <c r="B348">
        <v>7.73</v>
      </c>
      <c r="C348" s="25">
        <f t="shared" si="98"/>
        <v>-1.4030612244897878E-2</v>
      </c>
      <c r="D348" s="38">
        <f t="shared" si="99"/>
        <v>7.7129474550773081</v>
      </c>
      <c r="E348" s="38">
        <f>D348*(1-VLOOKUP(A348,USD!A:K,9,0))</f>
        <v>7.6929320940969221</v>
      </c>
      <c r="F348">
        <v>7.6970000000000001</v>
      </c>
      <c r="G348" s="42">
        <f t="shared" si="100"/>
        <v>2.2108986249436136E-3</v>
      </c>
      <c r="H348" s="42">
        <f>(+B348/(D348*(1-VLOOKUP(A348,USD!A:K,9,0)))-1)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si="101"/>
        <v>7.7169522217568343E-4</v>
      </c>
      <c r="M348">
        <f t="shared" si="102"/>
        <v>5</v>
      </c>
      <c r="N348" s="50"/>
    </row>
    <row r="349" spans="1:14">
      <c r="A349" s="1">
        <v>42898</v>
      </c>
      <c r="B349">
        <v>7.57</v>
      </c>
      <c r="C349" s="25">
        <f t="shared" si="98"/>
        <v>-2.0698576972833171E-2</v>
      </c>
      <c r="D349" s="38">
        <f t="shared" si="99"/>
        <v>7.6087911248319307</v>
      </c>
      <c r="E349" s="38">
        <f>D349*(1-VLOOKUP(A349,USD!A:K,9,0))</f>
        <v>7.6091498730156406</v>
      </c>
      <c r="F349">
        <v>7.6040000000000001</v>
      </c>
      <c r="G349" s="42">
        <f t="shared" si="100"/>
        <v>-5.0981981494185868E-3</v>
      </c>
      <c r="H349" s="42">
        <f>(+B349/(D349*(1-VLOOKUP(A349,USD!A:K,9,0)))-1)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si="101"/>
        <v>-1.1460163072374852E-2</v>
      </c>
      <c r="M349">
        <f t="shared" si="102"/>
        <v>1</v>
      </c>
      <c r="N349" s="50"/>
    </row>
    <row r="350" spans="1:14">
      <c r="A350" s="1">
        <v>42899</v>
      </c>
      <c r="B350">
        <v>7.83</v>
      </c>
      <c r="C350" s="25">
        <f t="shared" si="98"/>
        <v>3.4346103038308984E-2</v>
      </c>
      <c r="D350" s="38">
        <f t="shared" si="99"/>
        <v>7.6899991765936315</v>
      </c>
      <c r="E350" s="38">
        <f>D350*(1-VLOOKUP(A350,USD!A:K,9,0))</f>
        <v>7.6868611851224466</v>
      </c>
      <c r="F350">
        <v>7.6929999999999996</v>
      </c>
      <c r="G350" s="42">
        <f t="shared" si="100"/>
        <v>1.8205570662802595E-2</v>
      </c>
      <c r="H350" s="42">
        <f>(+B350/(D350*(1-VLOOKUP(A350,USD!A:K,9,0)))-1)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si="101"/>
        <v>1.1309728641982097E-2</v>
      </c>
      <c r="M350">
        <f t="shared" si="102"/>
        <v>2</v>
      </c>
      <c r="N350" s="50" t="s">
        <v>356</v>
      </c>
    </row>
    <row r="351" spans="1:14" ht="28">
      <c r="A351" s="1">
        <v>42900</v>
      </c>
      <c r="B351">
        <v>7.76</v>
      </c>
      <c r="C351" s="25">
        <f t="shared" si="98"/>
        <v>-8.9399744572158379E-3</v>
      </c>
      <c r="D351" s="38">
        <f t="shared" si="99"/>
        <v>7.671591425748705</v>
      </c>
      <c r="E351" s="38">
        <f>D351*(1-VLOOKUP(A351,USD!A:K,9,0))</f>
        <v>7.6711846701470483</v>
      </c>
      <c r="F351">
        <v>7.6740000000000004</v>
      </c>
      <c r="G351" s="42">
        <f t="shared" si="100"/>
        <v>1.152415051126976E-2</v>
      </c>
      <c r="H351" s="42">
        <f>(+B351/(D351*(1-VLOOKUP(A351,USD!A:K,9,0)))-1)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:L382" si="103">+K351/J351-1</f>
        <v>-2.7828641948907107E-3</v>
      </c>
      <c r="M351">
        <f t="shared" si="102"/>
        <v>3</v>
      </c>
      <c r="N351" s="50" t="s">
        <v>361</v>
      </c>
    </row>
    <row r="352" spans="1:14">
      <c r="A352" s="1">
        <v>42901</v>
      </c>
      <c r="B352">
        <v>7.78</v>
      </c>
      <c r="C352" s="25">
        <f t="shared" si="98"/>
        <v>2.5773195876288568E-3</v>
      </c>
      <c r="D352" s="38">
        <f t="shared" si="99"/>
        <v>7.7838149963560426</v>
      </c>
      <c r="E352" s="38">
        <f>D352*(1-VLOOKUP(A352,USD!A:K,9,0))</f>
        <v>7.7895891337850678</v>
      </c>
      <c r="F352">
        <v>7.7889999999999997</v>
      </c>
      <c r="G352" s="42">
        <f t="shared" si="100"/>
        <v>-4.9011909427809641E-4</v>
      </c>
      <c r="H352" s="42">
        <f>(+B352/(D352*(1-VLOOKUP(A352,USD!A:K,9,0)))-1)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si="103"/>
        <v>1.4310007343763642E-2</v>
      </c>
      <c r="M352">
        <f t="shared" si="102"/>
        <v>4</v>
      </c>
      <c r="N352" s="50" t="s">
        <v>360</v>
      </c>
    </row>
    <row r="353" spans="1:14">
      <c r="A353" s="1">
        <v>42902</v>
      </c>
      <c r="B353">
        <v>7.72</v>
      </c>
      <c r="C353" s="25">
        <f t="shared" si="98"/>
        <v>-7.7120822622108731E-3</v>
      </c>
      <c r="D353" s="38">
        <f t="shared" si="99"/>
        <v>7.7623856603050561</v>
      </c>
      <c r="E353" s="38">
        <f>D353*(1-VLOOKUP(A353,USD!A:K,9,0))</f>
        <v>7.7146933124113684</v>
      </c>
      <c r="F353">
        <v>7.7229999999999999</v>
      </c>
      <c r="G353" s="42">
        <f t="shared" si="100"/>
        <v>-5.460390936488313E-3</v>
      </c>
      <c r="H353" s="42">
        <f>(+B353/(D353*(1-VLOOKUP(A353,USD!A:K,9,0)))-1)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si="103"/>
        <v>-3.4169135569320774E-3</v>
      </c>
      <c r="M353">
        <f t="shared" si="102"/>
        <v>5</v>
      </c>
      <c r="N353" s="50"/>
    </row>
    <row r="354" spans="1:14">
      <c r="A354" s="1">
        <v>42905</v>
      </c>
      <c r="B354">
        <v>7.76</v>
      </c>
      <c r="C354" s="25">
        <f t="shared" si="98"/>
        <v>5.1813471502590858E-3</v>
      </c>
      <c r="D354" s="38">
        <f t="shared" si="99"/>
        <v>7.7500809092330449</v>
      </c>
      <c r="E354" s="38">
        <f>D354*(1-VLOOKUP(A354,USD!A:K,9,0))</f>
        <v>7.7667814902661814</v>
      </c>
      <c r="F354">
        <v>7.7510000000000003</v>
      </c>
      <c r="G354" s="42">
        <f t="shared" si="100"/>
        <v>1.2798693178981413E-3</v>
      </c>
      <c r="H354" s="42">
        <f>(+B354/(D354*(1-VLOOKUP(A354,USD!A:K,9,0)))-1)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si="103"/>
        <v>3.506527156939665E-3</v>
      </c>
      <c r="M354">
        <f t="shared" si="102"/>
        <v>1</v>
      </c>
      <c r="N354" s="50"/>
    </row>
    <row r="355" spans="1:14">
      <c r="A355" s="1">
        <v>42906</v>
      </c>
      <c r="B355">
        <v>7.78</v>
      </c>
      <c r="C355" s="25">
        <f t="shared" si="98"/>
        <v>2.5773195876288568E-3</v>
      </c>
      <c r="D355" s="38">
        <f t="shared" si="99"/>
        <v>7.7705268531160545</v>
      </c>
      <c r="E355" s="38">
        <f>D355*(1-VLOOKUP(A355,USD!A:K,9,0))</f>
        <v>7.7468760942500214</v>
      </c>
      <c r="F355">
        <v>7.7549999999999999</v>
      </c>
      <c r="G355" s="42">
        <f t="shared" si="100"/>
        <v>1.2191125599350094E-3</v>
      </c>
      <c r="H355" s="42">
        <f>(+B355/(D355*(1-VLOOKUP(A355,USD!A:K,9,0)))-1)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si="103"/>
        <v>2.519268883505843E-3</v>
      </c>
      <c r="M355">
        <f t="shared" si="102"/>
        <v>2</v>
      </c>
      <c r="N355" s="50"/>
    </row>
    <row r="356" spans="1:14">
      <c r="A356" s="1">
        <v>42907</v>
      </c>
      <c r="B356">
        <v>7.75</v>
      </c>
      <c r="C356" s="25">
        <f t="shared" si="98"/>
        <v>-3.856041131105381E-3</v>
      </c>
      <c r="D356" s="38">
        <f t="shared" si="99"/>
        <v>7.7708210898990426</v>
      </c>
      <c r="E356" s="38">
        <f>D356*(1-VLOOKUP(A356,USD!A:K,9,0))</f>
        <v>7.7746489924018611</v>
      </c>
      <c r="F356">
        <v>7.77</v>
      </c>
      <c r="G356" s="42">
        <f t="shared" si="100"/>
        <v>-2.6793938064160194E-3</v>
      </c>
      <c r="H356" s="42">
        <f>(+B356/(D356*(1-VLOOKUP(A356,USD!A:K,9,0)))-1)</f>
        <v>-3.1704315430768348E-3</v>
      </c>
      <c r="I356" s="25">
        <f t="shared" ref="I356:I401" si="104">+B356/F356-1</f>
        <v>-2.5740025740025319E-3</v>
      </c>
      <c r="J356">
        <v>1820.9760000000001</v>
      </c>
      <c r="K356">
        <v>1824.691</v>
      </c>
      <c r="L356" s="25">
        <f t="shared" si="103"/>
        <v>2.0401147516495577E-3</v>
      </c>
      <c r="M356">
        <f t="shared" si="102"/>
        <v>3</v>
      </c>
      <c r="N356" s="50"/>
    </row>
    <row r="357" spans="1:14">
      <c r="A357" s="1">
        <v>42908</v>
      </c>
      <c r="B357">
        <v>7.69</v>
      </c>
      <c r="C357" s="25">
        <f t="shared" si="98"/>
        <v>-7.7419354838709209E-3</v>
      </c>
      <c r="D357" s="38">
        <f t="shared" si="99"/>
        <v>7.6579653048105127</v>
      </c>
      <c r="E357" s="38">
        <f>D357*(1-VLOOKUP(A357,USD!A:K,9,0))</f>
        <v>7.6570570901252033</v>
      </c>
      <c r="F357">
        <v>7.6609999999999996</v>
      </c>
      <c r="G357" s="42">
        <f t="shared" si="100"/>
        <v>4.1831862530592456E-3</v>
      </c>
      <c r="H357" s="42">
        <f>(+B357/(D357*(1-VLOOKUP(A357,USD!A:K,9,0)))-1)</f>
        <v>4.3022938822385726E-3</v>
      </c>
      <c r="I357" s="25">
        <f t="shared" si="104"/>
        <v>3.7854066048819135E-3</v>
      </c>
      <c r="J357">
        <v>1824.691</v>
      </c>
      <c r="K357">
        <v>1798.3810000000001</v>
      </c>
      <c r="L357" s="25">
        <f t="shared" si="103"/>
        <v>-1.4418879689766628E-2</v>
      </c>
      <c r="M357">
        <f t="shared" si="102"/>
        <v>4</v>
      </c>
      <c r="N357" s="50"/>
    </row>
    <row r="358" spans="1:14">
      <c r="A358" s="1">
        <v>42909</v>
      </c>
      <c r="B358">
        <v>7.7</v>
      </c>
      <c r="C358" s="25">
        <f t="shared" si="98"/>
        <v>1.3003901170349774E-3</v>
      </c>
      <c r="D358" s="38">
        <f t="shared" si="99"/>
        <v>7.6995439614853582</v>
      </c>
      <c r="E358" s="38">
        <f>D358*(1-VLOOKUP(A358,USD!A:K,9,0))</f>
        <v>7.6880205794451655</v>
      </c>
      <c r="F358">
        <v>7.6870000000000003</v>
      </c>
      <c r="G358" s="42">
        <f t="shared" si="100"/>
        <v>5.9229289023132736E-5</v>
      </c>
      <c r="H358" s="42">
        <f>(+B358/(D358*(1-VLOOKUP(A358,USD!A:K,9,0)))-1)</f>
        <v>1.5581930915824493E-3</v>
      </c>
      <c r="I358" s="25">
        <f t="shared" si="104"/>
        <v>1.6911669051644651E-3</v>
      </c>
      <c r="J358">
        <v>1798.3810000000001</v>
      </c>
      <c r="K358">
        <v>1807.4290000000001</v>
      </c>
      <c r="L358" s="25">
        <f t="shared" si="103"/>
        <v>5.0311919443100095E-3</v>
      </c>
      <c r="M358">
        <f t="shared" si="102"/>
        <v>5</v>
      </c>
      <c r="N358" s="50"/>
    </row>
    <row r="359" spans="1:14">
      <c r="A359" s="1">
        <v>42912</v>
      </c>
      <c r="B359">
        <v>7.72</v>
      </c>
      <c r="C359" s="25">
        <f t="shared" si="98"/>
        <v>2.5974025974024872E-3</v>
      </c>
      <c r="D359" s="38">
        <f t="shared" si="99"/>
        <v>7.7458955781942196</v>
      </c>
      <c r="E359" s="38">
        <f>D359*(1-VLOOKUP(A359,USD!A:K,9,0))</f>
        <v>7.7361294370333455</v>
      </c>
      <c r="F359">
        <v>7.7329999999999997</v>
      </c>
      <c r="G359" s="42">
        <f t="shared" si="100"/>
        <v>-3.3431354622336373E-3</v>
      </c>
      <c r="H359" s="42">
        <f>(+B359/(D359*(1-VLOOKUP(A359,USD!A:K,9,0)))-1)</f>
        <v>-2.0849492197135833E-3</v>
      </c>
      <c r="I359" s="25">
        <f t="shared" si="104"/>
        <v>-1.6811069442648208E-3</v>
      </c>
      <c r="J359">
        <v>1807.4290000000001</v>
      </c>
      <c r="K359">
        <v>1821.277</v>
      </c>
      <c r="L359" s="25">
        <f t="shared" si="103"/>
        <v>7.66171174635355E-3</v>
      </c>
      <c r="M359">
        <f t="shared" si="102"/>
        <v>1</v>
      </c>
      <c r="N359" s="50"/>
    </row>
    <row r="360" spans="1:14">
      <c r="A360" s="1">
        <v>42913</v>
      </c>
      <c r="B360">
        <v>7.73</v>
      </c>
      <c r="C360" s="25">
        <f t="shared" si="98"/>
        <v>1.2953367875647714E-3</v>
      </c>
      <c r="D360" s="38">
        <f t="shared" si="99"/>
        <v>7.727297726814756</v>
      </c>
      <c r="E360" s="38">
        <f>D360*(1-VLOOKUP(A360,USD!A:K,9,0))</f>
        <v>7.7291820868226608</v>
      </c>
      <c r="F360">
        <v>7.7549999999999999</v>
      </c>
      <c r="G360" s="42">
        <f t="shared" si="100"/>
        <v>3.49704810242768E-4</v>
      </c>
      <c r="H360" s="42">
        <f>(+B360/(D360*(1-VLOOKUP(A360,USD!A:K,9,0)))-1)</f>
        <v>1.0582143985637948E-4</v>
      </c>
      <c r="I360" s="25">
        <f t="shared" si="104"/>
        <v>-3.223726627981871E-3</v>
      </c>
      <c r="J360">
        <v>1821.277</v>
      </c>
      <c r="K360">
        <v>1819.934</v>
      </c>
      <c r="L360" s="25">
        <f t="shared" si="103"/>
        <v>-7.3739469613909314E-4</v>
      </c>
      <c r="M360">
        <f t="shared" si="102"/>
        <v>2</v>
      </c>
      <c r="N360" s="50"/>
    </row>
    <row r="361" spans="1:14">
      <c r="A361" s="1">
        <v>42914</v>
      </c>
      <c r="B361">
        <v>7.72</v>
      </c>
      <c r="C361" s="25">
        <f t="shared" si="98"/>
        <v>-1.2936610608021981E-3</v>
      </c>
      <c r="D361" s="38">
        <f t="shared" si="99"/>
        <v>7.7049954806053407</v>
      </c>
      <c r="E361" s="38">
        <f>D361*(1-VLOOKUP(A361,USD!A:K,9,0))</f>
        <v>7.7576222274270004</v>
      </c>
      <c r="F361">
        <v>7.7290000000000001</v>
      </c>
      <c r="G361" s="42">
        <f t="shared" si="100"/>
        <v>1.9473754958621026E-3</v>
      </c>
      <c r="H361" s="42">
        <f>(+B361/(D361*(1-VLOOKUP(A361,USD!A:K,9,0)))-1)</f>
        <v>-4.8497112032586109E-3</v>
      </c>
      <c r="I361" s="25">
        <f t="shared" si="104"/>
        <v>-1.1644455945142296E-3</v>
      </c>
      <c r="J361">
        <v>1819.934</v>
      </c>
      <c r="K361">
        <v>1808.1990000000001</v>
      </c>
      <c r="L361" s="25">
        <f t="shared" si="103"/>
        <v>-6.4480360276800708E-3</v>
      </c>
      <c r="M361">
        <f t="shared" si="102"/>
        <v>3</v>
      </c>
      <c r="N361" s="50"/>
    </row>
    <row r="362" spans="1:14">
      <c r="A362" s="1">
        <v>42915</v>
      </c>
      <c r="B362">
        <v>7.69</v>
      </c>
      <c r="C362" s="25">
        <f t="shared" si="98"/>
        <v>-3.8860103626942033E-3</v>
      </c>
      <c r="D362" s="38">
        <f t="shared" si="99"/>
        <v>7.7518809644292466</v>
      </c>
      <c r="E362" s="38">
        <f>D362*(1-VLOOKUP(A362,USD!A:K,9,0))</f>
        <v>7.7667873737533144</v>
      </c>
      <c r="F362">
        <v>7.7830000000000004</v>
      </c>
      <c r="G362" s="42">
        <f t="shared" si="100"/>
        <v>-7.9827031288530748E-3</v>
      </c>
      <c r="H362" s="42">
        <f>(+B362/(D362*(1-VLOOKUP(A362,USD!A:K,9,0)))-1)</f>
        <v>-9.8866326652388148E-3</v>
      </c>
      <c r="I362" s="25">
        <f t="shared" si="104"/>
        <v>-1.1949119876654257E-2</v>
      </c>
      <c r="J362">
        <v>1808.1990000000001</v>
      </c>
      <c r="K362">
        <v>1813.5519999999999</v>
      </c>
      <c r="L362" s="25">
        <f t="shared" si="103"/>
        <v>2.9604042475412928E-3</v>
      </c>
      <c r="M362">
        <f t="shared" si="102"/>
        <v>4</v>
      </c>
      <c r="N362" s="50"/>
    </row>
    <row r="363" spans="1:14">
      <c r="A363" s="1">
        <v>42916</v>
      </c>
      <c r="B363">
        <v>7.71</v>
      </c>
      <c r="C363" s="25">
        <f t="shared" si="98"/>
        <v>2.6007802340701769E-3</v>
      </c>
      <c r="D363" s="38">
        <f t="shared" si="99"/>
        <v>7.8023764750059561</v>
      </c>
      <c r="E363" s="38">
        <f>D363*(1-VLOOKUP(A363,USD!A:K,9,0))</f>
        <v>7.8237112115153913</v>
      </c>
      <c r="F363">
        <v>7.8120000000000003</v>
      </c>
      <c r="G363" s="42">
        <f t="shared" si="100"/>
        <v>-1.1839530597103853E-2</v>
      </c>
      <c r="H363" s="42">
        <f>(+B363/(D363*(1-VLOOKUP(A363,USD!A:K,9,0)))-1)</f>
        <v>-1.4534178018741906E-2</v>
      </c>
      <c r="I363" s="25">
        <f t="shared" si="104"/>
        <v>-1.3056835637480835E-2</v>
      </c>
      <c r="J363">
        <v>1813.5519999999999</v>
      </c>
      <c r="K363">
        <v>1818.067</v>
      </c>
      <c r="L363" s="25">
        <f t="shared" si="103"/>
        <v>2.4895894906791227E-3</v>
      </c>
      <c r="M363">
        <f t="shared" si="102"/>
        <v>5</v>
      </c>
      <c r="N363" s="50"/>
    </row>
    <row r="364" spans="1:14">
      <c r="A364" s="1">
        <v>42919</v>
      </c>
      <c r="B364">
        <v>7.8</v>
      </c>
      <c r="C364" s="25">
        <f t="shared" si="98"/>
        <v>1.1673151750972721E-2</v>
      </c>
      <c r="D364" s="38">
        <f t="shared" si="99"/>
        <v>7.8889956376745198</v>
      </c>
      <c r="E364" s="38">
        <f>D364*(1-VLOOKUP(A364,USD!A:K,9,0))</f>
        <v>7.871231305703013</v>
      </c>
      <c r="F364">
        <v>7.8769999999999998</v>
      </c>
      <c r="G364" s="42">
        <f t="shared" si="100"/>
        <v>-1.1280984520959048E-2</v>
      </c>
      <c r="H364" s="42">
        <f>(+B364/(D364*(1-VLOOKUP(A364,USD!A:K,9,0)))-1)</f>
        <v>-9.0495759731267222E-3</v>
      </c>
      <c r="I364" s="25">
        <f t="shared" si="104"/>
        <v>-9.7752951631331353E-3</v>
      </c>
      <c r="J364">
        <v>1818.067</v>
      </c>
      <c r="K364">
        <v>1835.9860000000001</v>
      </c>
      <c r="L364" s="25">
        <f t="shared" si="103"/>
        <v>9.8560724109728604E-3</v>
      </c>
      <c r="M364">
        <f t="shared" si="102"/>
        <v>1</v>
      </c>
      <c r="N364" s="50"/>
    </row>
    <row r="365" spans="1:14">
      <c r="A365" s="1">
        <v>42920</v>
      </c>
      <c r="B365">
        <v>7.74</v>
      </c>
      <c r="C365" s="25">
        <f t="shared" si="98"/>
        <v>-7.692307692307665E-3</v>
      </c>
      <c r="D365" s="38">
        <f t="shared" si="99"/>
        <v>7.8491943211985271</v>
      </c>
      <c r="E365" s="38">
        <f>D365*(1-VLOOKUP(A365,USD!A:K,9,0))</f>
        <v>7.8308321241252017</v>
      </c>
      <c r="F365">
        <v>7.8339999999999996</v>
      </c>
      <c r="G365" s="42">
        <f t="shared" si="100"/>
        <v>-1.3911532410864513E-2</v>
      </c>
      <c r="H365" s="42">
        <f>(+B365/(D365*(1-VLOOKUP(A365,USD!A:K,9,0)))-1)</f>
        <v>-1.1599294006746197E-2</v>
      </c>
      <c r="I365" s="25">
        <f t="shared" si="104"/>
        <v>-1.1998978810313976E-2</v>
      </c>
      <c r="J365">
        <v>1835.9860000000001</v>
      </c>
      <c r="K365">
        <v>1829.5050000000001</v>
      </c>
      <c r="L365" s="25">
        <f t="shared" si="103"/>
        <v>-3.5299833440995965E-3</v>
      </c>
      <c r="M365">
        <f t="shared" si="102"/>
        <v>2</v>
      </c>
      <c r="N365" s="50"/>
    </row>
    <row r="366" spans="1:14">
      <c r="A366" s="1">
        <v>42921</v>
      </c>
      <c r="B366">
        <v>7.78</v>
      </c>
      <c r="C366" s="25">
        <f t="shared" si="98"/>
        <v>5.1679586563306845E-3</v>
      </c>
      <c r="D366" s="38">
        <f t="shared" si="99"/>
        <v>7.86451376410559</v>
      </c>
      <c r="E366" s="38">
        <f>D366*(1-VLOOKUP(A366,USD!A:K,9,0))</f>
        <v>7.8707381108505423</v>
      </c>
      <c r="F366">
        <v>7.86</v>
      </c>
      <c r="G366" s="42">
        <f t="shared" si="100"/>
        <v>-1.0746216058686198E-2</v>
      </c>
      <c r="H366" s="42">
        <f>(+B366/(D366*(1-VLOOKUP(A366,USD!A:K,9,0)))-1)</f>
        <v>-1.1528538946741329E-2</v>
      </c>
      <c r="I366" s="25">
        <f t="shared" si="104"/>
        <v>-1.0178117048346036E-2</v>
      </c>
      <c r="J366">
        <v>1829.5050000000001</v>
      </c>
      <c r="K366">
        <v>1836.6310000000001</v>
      </c>
      <c r="L366" s="25">
        <f t="shared" si="103"/>
        <v>3.8950426481478839E-3</v>
      </c>
      <c r="M366">
        <f t="shared" si="102"/>
        <v>3</v>
      </c>
      <c r="N366" s="50"/>
    </row>
    <row r="367" spans="1:14">
      <c r="A367" s="1">
        <v>42922</v>
      </c>
      <c r="B367">
        <v>7.76</v>
      </c>
      <c r="C367" s="25">
        <f t="shared" si="98"/>
        <v>-2.5706940874036244E-3</v>
      </c>
      <c r="D367" s="38">
        <f t="shared" si="99"/>
        <v>7.870116915156065</v>
      </c>
      <c r="E367" s="38">
        <f>D367*(1-VLOOKUP(A367,USD!A:K,9,0))</f>
        <v>7.858670404675558</v>
      </c>
      <c r="F367">
        <v>7.8630000000000004</v>
      </c>
      <c r="G367" s="42">
        <f t="shared" si="100"/>
        <v>-1.3991776277682111E-2</v>
      </c>
      <c r="H367" s="42">
        <f>(+B367/(D367*(1-VLOOKUP(A367,USD!A:K,9,0)))-1)</f>
        <v>-1.2555610503381609E-2</v>
      </c>
      <c r="I367" s="25">
        <f t="shared" si="104"/>
        <v>-1.3099325957013908E-2</v>
      </c>
      <c r="J367">
        <v>1836.6310000000001</v>
      </c>
      <c r="K367">
        <v>1838.9949999999999</v>
      </c>
      <c r="L367" s="25">
        <f t="shared" si="103"/>
        <v>1.287139332832643E-3</v>
      </c>
      <c r="M367">
        <f t="shared" si="102"/>
        <v>4</v>
      </c>
      <c r="N367" s="50"/>
    </row>
    <row r="368" spans="1:14">
      <c r="A368" s="1">
        <v>42923</v>
      </c>
      <c r="B368">
        <v>7.76</v>
      </c>
      <c r="C368" s="25">
        <f t="shared" si="98"/>
        <v>0</v>
      </c>
      <c r="D368" s="38">
        <f t="shared" si="99"/>
        <v>7.847795593245225</v>
      </c>
      <c r="E368" s="38">
        <f>D368*(1-VLOOKUP(A368,USD!A:K,9,0))</f>
        <v>7.8511349936555703</v>
      </c>
      <c r="F368">
        <v>7.8529999999999998</v>
      </c>
      <c r="G368" s="42">
        <f t="shared" si="100"/>
        <v>-1.1187293578440394E-2</v>
      </c>
      <c r="H368" s="42">
        <f>(+B368/(D368*(1-VLOOKUP(A368,USD!A:K,9,0)))-1)</f>
        <v>-1.1607875005233748E-2</v>
      </c>
      <c r="I368" s="25">
        <f t="shared" si="104"/>
        <v>-1.1842607920539927E-2</v>
      </c>
      <c r="J368">
        <v>1838.9949999999999</v>
      </c>
      <c r="K368">
        <v>1835.4390000000001</v>
      </c>
      <c r="L368" s="25">
        <f t="shared" si="103"/>
        <v>-1.9336648549885815E-3</v>
      </c>
      <c r="M368">
        <f t="shared" si="102"/>
        <v>5</v>
      </c>
      <c r="N368" s="50"/>
    </row>
    <row r="369" spans="1:14">
      <c r="A369" s="1">
        <v>42926</v>
      </c>
      <c r="B369">
        <v>7.64</v>
      </c>
      <c r="C369" s="25">
        <f t="shared" si="98"/>
        <v>-1.5463917525773252E-2</v>
      </c>
      <c r="D369" s="38">
        <f t="shared" si="99"/>
        <v>7.7152652259214278</v>
      </c>
      <c r="E369" s="38">
        <f>D369*(1-VLOOKUP(A369,USD!A:K,9,0))</f>
        <v>7.7167115526123515</v>
      </c>
      <c r="F369">
        <v>7.6829999999999998</v>
      </c>
      <c r="G369" s="42">
        <f t="shared" si="100"/>
        <v>-9.755364685138157E-3</v>
      </c>
      <c r="H369" s="42">
        <f>(+B369/(D369*(1-VLOOKUP(A369,USD!A:K,9,0)))-1)</f>
        <v>-9.9409641126708692E-3</v>
      </c>
      <c r="I369" s="25">
        <f t="shared" si="104"/>
        <v>-5.5967720942340371E-3</v>
      </c>
      <c r="J369">
        <v>1835.4390000000001</v>
      </c>
      <c r="K369">
        <v>1803.2470000000001</v>
      </c>
      <c r="L369" s="25">
        <f t="shared" si="103"/>
        <v>-1.7539128241254587E-2</v>
      </c>
      <c r="M369">
        <f t="shared" si="102"/>
        <v>1</v>
      </c>
      <c r="N369" s="50"/>
    </row>
    <row r="370" spans="1:14">
      <c r="A370" s="1">
        <v>42927</v>
      </c>
      <c r="B370">
        <v>7.49</v>
      </c>
      <c r="C370" s="25">
        <f t="shared" si="98"/>
        <v>-1.963350785340312E-2</v>
      </c>
      <c r="D370" s="38">
        <f t="shared" si="99"/>
        <v>7.6006203786835638</v>
      </c>
      <c r="E370" s="38">
        <f>D370*(1-VLOOKUP(A370,USD!A:K,9,0))</f>
        <v>7.5934988730955606</v>
      </c>
      <c r="F370">
        <v>7.56</v>
      </c>
      <c r="G370" s="42">
        <f t="shared" si="100"/>
        <v>-1.4554124949300973E-2</v>
      </c>
      <c r="H370" s="42">
        <f>(+B370/(D370*(1-VLOOKUP(A370,USD!A:K,9,0)))-1)</f>
        <v>-1.3629931975398857E-2</v>
      </c>
      <c r="I370" s="25">
        <f t="shared" si="104"/>
        <v>-9.2592592592591894E-3</v>
      </c>
      <c r="J370">
        <v>1803.2470000000001</v>
      </c>
      <c r="K370">
        <v>1783.912</v>
      </c>
      <c r="L370" s="25">
        <f t="shared" si="103"/>
        <v>-1.0722324784125492E-2</v>
      </c>
      <c r="M370">
        <f t="shared" si="102"/>
        <v>2</v>
      </c>
      <c r="N370" s="50"/>
    </row>
    <row r="371" spans="1:14">
      <c r="A371" s="1">
        <v>42928</v>
      </c>
      <c r="B371">
        <v>7.52</v>
      </c>
      <c r="C371" s="25">
        <f t="shared" si="98"/>
        <v>4.0053404539384108E-3</v>
      </c>
      <c r="D371" s="38">
        <f t="shared" si="99"/>
        <v>7.572010143998134</v>
      </c>
      <c r="E371" s="38">
        <f>D371*(1-VLOOKUP(A371,USD!A:K,9,0))</f>
        <v>7.59126753572962</v>
      </c>
      <c r="F371">
        <v>7.5919999999999996</v>
      </c>
      <c r="G371" s="42">
        <f t="shared" si="100"/>
        <v>-6.8687367038671177E-3</v>
      </c>
      <c r="H371" s="42">
        <f>(+B371/(D371*(1-VLOOKUP(A371,USD!A:K,9,0)))-1)</f>
        <v>-9.3880943326245525E-3</v>
      </c>
      <c r="I371" s="25">
        <f t="shared" si="104"/>
        <v>-9.4836670179135885E-3</v>
      </c>
      <c r="J371">
        <v>1783.912</v>
      </c>
      <c r="K371">
        <v>1786.7460000000001</v>
      </c>
      <c r="L371" s="25">
        <f t="shared" si="103"/>
        <v>1.5886433859966242E-3</v>
      </c>
      <c r="M371">
        <f t="shared" si="102"/>
        <v>3</v>
      </c>
      <c r="N371" s="50"/>
    </row>
    <row r="372" spans="1:14">
      <c r="A372" s="1">
        <v>42929</v>
      </c>
      <c r="B372">
        <v>7.5</v>
      </c>
      <c r="C372" s="25">
        <f t="shared" si="98"/>
        <v>-2.6595744680850686E-3</v>
      </c>
      <c r="D372" s="38">
        <f t="shared" si="99"/>
        <v>7.5585046201306731</v>
      </c>
      <c r="E372" s="38">
        <f>D372*(1-VLOOKUP(A372,USD!A:K,9,0))</f>
        <v>7.5737432032831968</v>
      </c>
      <c r="F372">
        <v>7.5730000000000004</v>
      </c>
      <c r="G372" s="42">
        <f t="shared" si="100"/>
        <v>-7.7402373976006578E-3</v>
      </c>
      <c r="H372" s="42">
        <f>(+B372/(D372*(1-VLOOKUP(A372,USD!A:K,9,0)))-1)</f>
        <v>-9.7366917921417606E-3</v>
      </c>
      <c r="I372" s="25">
        <f t="shared" si="104"/>
        <v>-9.6395087811964597E-3</v>
      </c>
      <c r="J372">
        <v>1786.7460000000001</v>
      </c>
      <c r="K372">
        <v>1778.8630000000001</v>
      </c>
      <c r="L372" s="25">
        <f t="shared" si="103"/>
        <v>-4.4119309627669301E-3</v>
      </c>
      <c r="M372">
        <f t="shared" si="102"/>
        <v>4</v>
      </c>
      <c r="N372" s="50"/>
    </row>
    <row r="373" spans="1:14">
      <c r="A373" s="1">
        <v>42930</v>
      </c>
      <c r="B373">
        <v>7.42</v>
      </c>
      <c r="C373" s="25">
        <f t="shared" si="98"/>
        <v>-1.0666666666666713E-2</v>
      </c>
      <c r="D373" s="38">
        <f t="shared" si="99"/>
        <v>7.4312518114098722</v>
      </c>
      <c r="E373" s="38">
        <f>D373*(1-VLOOKUP(A373,USD!A:K,9,0))</f>
        <v>7.4259402797470173</v>
      </c>
      <c r="F373">
        <v>7.4320000000000004</v>
      </c>
      <c r="G373" s="42">
        <f t="shared" si="100"/>
        <v>-1.5141205944059211E-3</v>
      </c>
      <c r="H373" s="42">
        <f>(+B373/(D373*(1-VLOOKUP(A373,USD!A:K,9,0)))-1)</f>
        <v>-7.9993637482089763E-4</v>
      </c>
      <c r="I373" s="25">
        <f t="shared" si="104"/>
        <v>-1.6146393972013007E-3</v>
      </c>
      <c r="J373">
        <v>1778.8630000000001</v>
      </c>
      <c r="K373">
        <v>1745.567</v>
      </c>
      <c r="L373" s="25">
        <f t="shared" si="103"/>
        <v>-1.871757409086594E-2</v>
      </c>
      <c r="M373">
        <f t="shared" si="102"/>
        <v>5</v>
      </c>
      <c r="N373" s="50"/>
    </row>
    <row r="374" spans="1:14">
      <c r="A374" s="1">
        <v>42933</v>
      </c>
      <c r="B374">
        <v>7.08</v>
      </c>
      <c r="C374" s="25">
        <f t="shared" si="98"/>
        <v>-4.5822102425876032E-2</v>
      </c>
      <c r="D374" s="38">
        <f t="shared" si="99"/>
        <v>7.0524993059561742</v>
      </c>
      <c r="E374" s="38">
        <f>D374*(1-VLOOKUP(A374,USD!A:K,9,0))</f>
        <v>7.067705535717252</v>
      </c>
      <c r="F374">
        <v>7.0609999999999999</v>
      </c>
      <c r="G374" s="42">
        <f t="shared" si="100"/>
        <v>3.8994252747532876E-3</v>
      </c>
      <c r="H374" s="42">
        <f>(+B374/(D374*(1-VLOOKUP(A374,USD!A:K,9,0)))-1)</f>
        <v>1.7395269540612102E-3</v>
      </c>
      <c r="I374" s="25">
        <f t="shared" si="104"/>
        <v>2.6908369919274033E-3</v>
      </c>
      <c r="J374">
        <v>1745.567</v>
      </c>
      <c r="K374">
        <v>1656.433</v>
      </c>
      <c r="L374" s="25">
        <f t="shared" si="103"/>
        <v>-5.1063064322366292E-2</v>
      </c>
      <c r="M374">
        <f t="shared" si="102"/>
        <v>1</v>
      </c>
      <c r="N374" s="50"/>
    </row>
    <row r="375" spans="1:14">
      <c r="A375" s="1">
        <v>42934</v>
      </c>
      <c r="B375">
        <v>7.1</v>
      </c>
      <c r="C375" s="25">
        <f t="shared" si="98"/>
        <v>2.8248587570620654E-3</v>
      </c>
      <c r="D375" s="38">
        <f t="shared" si="99"/>
        <v>7.1081249697391931</v>
      </c>
      <c r="E375" s="38">
        <f>D375*(1-VLOOKUP(A375,USD!A:K,9,0))</f>
        <v>7.1214684607036904</v>
      </c>
      <c r="F375">
        <v>7.13</v>
      </c>
      <c r="G375" s="42">
        <f t="shared" si="100"/>
        <v>-1.1430538677615898E-3</v>
      </c>
      <c r="H375" s="42">
        <f>(+B375/(D375*(1-VLOOKUP(A375,USD!A:K,9,0)))-1)</f>
        <v>-3.0146114979170413E-3</v>
      </c>
      <c r="I375" s="25">
        <f t="shared" si="104"/>
        <v>-4.2075736325386526E-3</v>
      </c>
      <c r="J375">
        <v>1656.433</v>
      </c>
      <c r="K375">
        <v>1667.4880000000001</v>
      </c>
      <c r="L375" s="25">
        <f t="shared" si="103"/>
        <v>6.6739795693517845E-3</v>
      </c>
      <c r="M375">
        <f t="shared" si="102"/>
        <v>2</v>
      </c>
      <c r="N375" s="50"/>
    </row>
    <row r="376" spans="1:14">
      <c r="A376" s="1">
        <v>42935</v>
      </c>
      <c r="B376">
        <v>7.19</v>
      </c>
      <c r="C376" s="25">
        <f t="shared" si="98"/>
        <v>1.2676056338028374E-2</v>
      </c>
      <c r="D376" s="38">
        <f t="shared" si="99"/>
        <v>7.2039002559538652</v>
      </c>
      <c r="E376" s="38">
        <f>D376*(1-VLOOKUP(A376,USD!A:K,9,0))</f>
        <v>7.2028603323273632</v>
      </c>
      <c r="F376">
        <v>7.2</v>
      </c>
      <c r="G376" s="42">
        <f t="shared" si="100"/>
        <v>-1.9295458654325914E-3</v>
      </c>
      <c r="H376" s="42">
        <f>(+B376/(D376*(1-VLOOKUP(A376,USD!A:K,9,0)))-1)</f>
        <v>-1.7854479656704836E-3</v>
      </c>
      <c r="I376" s="25">
        <f t="shared" si="104"/>
        <v>-1.388888888888884E-3</v>
      </c>
      <c r="J376">
        <v>1667.4880000000001</v>
      </c>
      <c r="K376">
        <v>1684.771</v>
      </c>
      <c r="L376" s="25">
        <f t="shared" si="103"/>
        <v>1.0364692279644538E-2</v>
      </c>
      <c r="M376">
        <f t="shared" si="102"/>
        <v>3</v>
      </c>
      <c r="N376" s="50" t="s">
        <v>383</v>
      </c>
    </row>
    <row r="377" spans="1:14">
      <c r="A377" s="1">
        <v>42936</v>
      </c>
      <c r="B377">
        <v>7.25</v>
      </c>
      <c r="C377" s="25">
        <f t="shared" si="98"/>
        <v>8.3449235048678183E-3</v>
      </c>
      <c r="D377" s="38">
        <f t="shared" si="99"/>
        <v>7.2164062653025249</v>
      </c>
      <c r="E377" s="38">
        <f>D377*(1-VLOOKUP(A377,USD!A:K,9,0))</f>
        <v>7.2014380109952842</v>
      </c>
      <c r="F377">
        <v>7.2089999999999996</v>
      </c>
      <c r="G377" s="42">
        <f t="shared" si="100"/>
        <v>4.6551889489645504E-3</v>
      </c>
      <c r="H377" s="42">
        <f>(+B377/(D377*(1-VLOOKUP(A377,USD!A:K,9,0)))-1)</f>
        <v>6.7433738831841339E-3</v>
      </c>
      <c r="I377" s="25">
        <f t="shared" si="104"/>
        <v>5.6873352753503692E-3</v>
      </c>
      <c r="J377">
        <v>1684.771</v>
      </c>
      <c r="K377">
        <v>1688.61</v>
      </c>
      <c r="L377" s="25">
        <f t="shared" si="103"/>
        <v>2.2786479586840436E-3</v>
      </c>
      <c r="M377">
        <f t="shared" si="102"/>
        <v>4</v>
      </c>
      <c r="N377" s="50"/>
    </row>
    <row r="378" spans="1:14">
      <c r="A378" s="1">
        <v>42937</v>
      </c>
      <c r="B378">
        <v>7.21</v>
      </c>
      <c r="C378" s="25">
        <f t="shared" si="98"/>
        <v>-5.5172413793103114E-3</v>
      </c>
      <c r="D378" s="38">
        <f t="shared" si="99"/>
        <v>7.2155532094444537</v>
      </c>
      <c r="E378" s="38">
        <f>D378*(1-VLOOKUP(A378,USD!A:K,9,0))</f>
        <v>7.2260184816293256</v>
      </c>
      <c r="F378">
        <v>7.2240000000000002</v>
      </c>
      <c r="G378" s="42">
        <f t="shared" si="100"/>
        <v>-7.696165883975814E-4</v>
      </c>
      <c r="H378" s="42">
        <f>(+B378/(D378*(1-VLOOKUP(A378,USD!A:K,9,0)))-1)</f>
        <v>-2.2167783918695116E-3</v>
      </c>
      <c r="I378" s="25">
        <f t="shared" si="104"/>
        <v>-1.9379844961240345E-3</v>
      </c>
      <c r="J378">
        <v>1688.61</v>
      </c>
      <c r="K378">
        <v>1690.145</v>
      </c>
      <c r="L378" s="25">
        <f t="shared" si="103"/>
        <v>9.0903168878542218E-4</v>
      </c>
      <c r="M378">
        <f t="shared" si="102"/>
        <v>5</v>
      </c>
      <c r="N378" s="50"/>
    </row>
    <row r="379" spans="1:14">
      <c r="A379" s="1">
        <v>42940</v>
      </c>
      <c r="B379">
        <v>7.21</v>
      </c>
      <c r="C379" s="25">
        <f t="shared" si="98"/>
        <v>0</v>
      </c>
      <c r="D379" s="38">
        <f t="shared" si="99"/>
        <v>7.2081555795508674</v>
      </c>
      <c r="E379" s="38">
        <f>D379*(1-VLOOKUP(A379,USD!A:K,9,0))</f>
        <v>7.2130416945839428</v>
      </c>
      <c r="F379">
        <v>7.2050000000000001</v>
      </c>
      <c r="G379" s="42">
        <f t="shared" si="100"/>
        <v>2.5587966696583031E-4</v>
      </c>
      <c r="H379" s="42">
        <f>(+B379/(D379*(1-VLOOKUP(A379,USD!A:K,9,0)))-1)</f>
        <v>-4.2169374762202061E-4</v>
      </c>
      <c r="I379" s="25">
        <f t="shared" si="104"/>
        <v>6.9396252602360597E-4</v>
      </c>
      <c r="J379">
        <v>1690.145</v>
      </c>
      <c r="K379">
        <v>1686.4380000000001</v>
      </c>
      <c r="L379" s="25">
        <f t="shared" si="103"/>
        <v>-2.1933029414635818E-3</v>
      </c>
      <c r="M379">
        <f t="shared" si="102"/>
        <v>1</v>
      </c>
      <c r="N379" s="50"/>
    </row>
    <row r="380" spans="1:14">
      <c r="A380" s="1">
        <v>42941</v>
      </c>
      <c r="B380">
        <v>7.22</v>
      </c>
      <c r="C380" s="25">
        <f t="shared" si="98"/>
        <v>1.3869625520110951E-3</v>
      </c>
      <c r="D380" s="38">
        <f t="shared" si="99"/>
        <v>7.2120749591743065</v>
      </c>
      <c r="E380" s="38">
        <f>D380*(1-VLOOKUP(A380,USD!A:K,9,0))</f>
        <v>7.2202748249273716</v>
      </c>
      <c r="F380">
        <v>7.2249999999999996</v>
      </c>
      <c r="G380" s="42">
        <f t="shared" si="100"/>
        <v>1.0988572457377721E-3</v>
      </c>
      <c r="H380" s="42">
        <f>(+B380/(D380*(1-VLOOKUP(A380,USD!A:K,9,0)))-1)</f>
        <v>-3.8062945529881986E-5</v>
      </c>
      <c r="I380" s="25">
        <f t="shared" si="104"/>
        <v>-6.9204152249136008E-4</v>
      </c>
      <c r="J380">
        <v>1686.4380000000001</v>
      </c>
      <c r="K380">
        <v>1688.0940000000001</v>
      </c>
      <c r="L380" s="25">
        <f t="shared" si="103"/>
        <v>9.8195130802314345E-4</v>
      </c>
      <c r="M380">
        <f t="shared" si="102"/>
        <v>2</v>
      </c>
      <c r="N380" s="50"/>
    </row>
    <row r="381" spans="1:14">
      <c r="A381" s="1">
        <v>42942</v>
      </c>
      <c r="B381">
        <v>7.21</v>
      </c>
      <c r="C381" s="25">
        <f t="shared" si="98"/>
        <v>-1.3850415512465242E-3</v>
      </c>
      <c r="D381" s="38">
        <f t="shared" si="99"/>
        <v>7.1959646500728036</v>
      </c>
      <c r="E381" s="38">
        <f>D381*(1-VLOOKUP(A381,USD!A:K,9,0))</f>
        <v>7.1865952847851604</v>
      </c>
      <c r="F381">
        <v>7.1870000000000003</v>
      </c>
      <c r="G381" s="42">
        <f t="shared" si="100"/>
        <v>1.9504473145313117E-3</v>
      </c>
      <c r="H381" s="42">
        <f>(+B381/(D381*(1-VLOOKUP(A381,USD!A:K,9,0)))-1)</f>
        <v>3.2567181380576127E-3</v>
      </c>
      <c r="I381" s="25">
        <f t="shared" si="104"/>
        <v>3.2002226241825138E-3</v>
      </c>
      <c r="J381">
        <v>1688.0940000000001</v>
      </c>
      <c r="K381">
        <v>1681.31</v>
      </c>
      <c r="L381" s="25">
        <f t="shared" si="103"/>
        <v>-4.018733553937226E-3</v>
      </c>
      <c r="M381">
        <f t="shared" si="102"/>
        <v>3</v>
      </c>
      <c r="N381" s="50"/>
    </row>
    <row r="382" spans="1:14">
      <c r="A382" s="1">
        <v>42943</v>
      </c>
      <c r="B382">
        <v>7.48</v>
      </c>
      <c r="C382" s="25">
        <f t="shared" si="98"/>
        <v>3.7447988904299567E-2</v>
      </c>
      <c r="D382" s="38">
        <f t="shared" si="99"/>
        <v>7.4472445396744202</v>
      </c>
      <c r="E382" s="38">
        <f>D382*(1-VLOOKUP(A382,USD!A:K,9,0))</f>
        <v>7.4761784395468949</v>
      </c>
      <c r="F382">
        <v>7.4710000000000001</v>
      </c>
      <c r="G382" s="42">
        <f t="shared" si="100"/>
        <v>4.3983328533230281E-3</v>
      </c>
      <c r="H382" s="42">
        <f>(+B382/(D382*(1-VLOOKUP(A382,USD!A:K,9,0)))-1)</f>
        <v>5.1116496001357703E-4</v>
      </c>
      <c r="I382" s="25">
        <f t="shared" si="104"/>
        <v>1.204658010975912E-3</v>
      </c>
      <c r="J382">
        <v>1681.31</v>
      </c>
      <c r="K382">
        <v>1742.191</v>
      </c>
      <c r="L382" s="25">
        <f t="shared" si="103"/>
        <v>3.6210454942871895E-2</v>
      </c>
      <c r="M382">
        <f t="shared" si="102"/>
        <v>4</v>
      </c>
      <c r="N382" s="50"/>
    </row>
    <row r="383" spans="1:14">
      <c r="A383" s="1">
        <v>42944</v>
      </c>
      <c r="B383">
        <v>7.48</v>
      </c>
      <c r="C383" s="25">
        <f t="shared" ref="C383:C446" si="105">B383/B382-1</f>
        <v>0</v>
      </c>
      <c r="D383" s="38">
        <f t="shared" ref="D383:D446" si="106">+F382*(1+L383)</f>
        <v>7.4361920443854901</v>
      </c>
      <c r="E383" s="38">
        <f>D383*(1-VLOOKUP(A383,USD!A:K,9,0))</f>
        <v>7.4171871463950838</v>
      </c>
      <c r="F383">
        <v>7.4240000000000004</v>
      </c>
      <c r="G383" s="42">
        <f t="shared" ref="G383:G446" si="107">+B383/D383-1</f>
        <v>5.8911813133695201E-3</v>
      </c>
      <c r="H383" s="42">
        <f>(+B383/(D383*(1-VLOOKUP(A383,USD!A:K,9,0)))-1)</f>
        <v>8.4685545025575681E-3</v>
      </c>
      <c r="I383" s="25">
        <f t="shared" si="104"/>
        <v>7.5431034482758008E-3</v>
      </c>
      <c r="J383">
        <v>1742.191</v>
      </c>
      <c r="K383">
        <v>1734.0740000000001</v>
      </c>
      <c r="L383" s="25">
        <f t="shared" ref="L383:L400" si="108">+K383/J383-1</f>
        <v>-4.6590758418565414E-3</v>
      </c>
      <c r="M383">
        <f t="shared" ref="M383:M446" si="109">WEEKDAY(A383,2)</f>
        <v>5</v>
      </c>
      <c r="N383" s="50"/>
    </row>
    <row r="384" spans="1:14">
      <c r="A384" s="1">
        <v>42947</v>
      </c>
      <c r="B384">
        <v>7.45</v>
      </c>
      <c r="C384" s="25">
        <f t="shared" si="105"/>
        <v>-4.0106951871657914E-3</v>
      </c>
      <c r="D384" s="38">
        <f t="shared" si="106"/>
        <v>7.4335300569641198</v>
      </c>
      <c r="E384" s="38">
        <f>D384*(1-VLOOKUP(A384,USD!A:K,9,0))</f>
        <v>7.4551964049978814</v>
      </c>
      <c r="F384">
        <v>7.4530000000000003</v>
      </c>
      <c r="G384" s="42">
        <f t="shared" si="107"/>
        <v>2.215628767176403E-3</v>
      </c>
      <c r="H384" s="42">
        <f>(+B384/(D384*(1-VLOOKUP(A384,USD!A:K,9,0)))-1)</f>
        <v>-6.9701785380160697E-4</v>
      </c>
      <c r="I384" s="25">
        <f t="shared" si="104"/>
        <v>-4.0252247417149611E-4</v>
      </c>
      <c r="J384">
        <v>1734.0740000000001</v>
      </c>
      <c r="K384">
        <v>1736.3</v>
      </c>
      <c r="L384" s="25">
        <f t="shared" si="108"/>
        <v>1.2836822419342031E-3</v>
      </c>
      <c r="M384">
        <f t="shared" si="109"/>
        <v>1</v>
      </c>
      <c r="N384" s="50" t="s">
        <v>391</v>
      </c>
    </row>
    <row r="385" spans="1:14">
      <c r="A385" s="1">
        <v>42948</v>
      </c>
      <c r="B385">
        <v>7.64</v>
      </c>
      <c r="C385" s="25">
        <f t="shared" si="105"/>
        <v>2.5503355704697972E-2</v>
      </c>
      <c r="D385" s="38">
        <f t="shared" si="106"/>
        <v>7.4734922087196924</v>
      </c>
      <c r="E385" s="38">
        <f>D385*(1-VLOOKUP(A385,USD!A:K,9,0))</f>
        <v>7.4763813824269487</v>
      </c>
      <c r="F385">
        <v>7.5149999999999997</v>
      </c>
      <c r="G385" s="42">
        <f t="shared" si="107"/>
        <v>2.2279783885508664E-2</v>
      </c>
      <c r="H385" s="42">
        <f>(+B385/(D385*(1-VLOOKUP(A385,USD!A:K,9,0)))-1)</f>
        <v>2.1884733964700143E-2</v>
      </c>
      <c r="I385" s="25">
        <f t="shared" si="104"/>
        <v>1.6633399866932796E-2</v>
      </c>
      <c r="J385">
        <v>1736.3</v>
      </c>
      <c r="K385">
        <v>1741.0740000000001</v>
      </c>
      <c r="L385" s="25">
        <f t="shared" si="108"/>
        <v>2.7495248516962167E-3</v>
      </c>
      <c r="M385">
        <f t="shared" si="109"/>
        <v>2</v>
      </c>
      <c r="N385" s="50"/>
    </row>
    <row r="386" spans="1:14">
      <c r="A386" s="1">
        <v>42949</v>
      </c>
      <c r="B386">
        <v>7.46</v>
      </c>
      <c r="C386" s="25">
        <f t="shared" si="105"/>
        <v>-2.3560209424083767E-2</v>
      </c>
      <c r="D386" s="38">
        <f t="shared" si="106"/>
        <v>7.444898950303088</v>
      </c>
      <c r="E386" s="38">
        <f>D386*(1-VLOOKUP(A386,USD!A:K,9,0))</f>
        <v>7.4365775850806104</v>
      </c>
      <c r="F386">
        <v>7.4059999999999997</v>
      </c>
      <c r="G386" s="42">
        <f t="shared" si="107"/>
        <v>2.0283753745640176E-3</v>
      </c>
      <c r="H386" s="42">
        <f>(+B386/(D386*(1-VLOOKUP(A386,USD!A:K,9,0)))-1)</f>
        <v>3.1496228811462856E-3</v>
      </c>
      <c r="I386" s="25">
        <f t="shared" si="104"/>
        <v>7.2913853632190495E-3</v>
      </c>
      <c r="J386">
        <v>1741.0740000000001</v>
      </c>
      <c r="K386">
        <v>1724.8330000000001</v>
      </c>
      <c r="L386" s="25">
        <f t="shared" si="108"/>
        <v>-9.3281503256036347E-3</v>
      </c>
      <c r="M386">
        <f t="shared" si="109"/>
        <v>3</v>
      </c>
      <c r="N386" s="50"/>
    </row>
    <row r="387" spans="1:14">
      <c r="A387" s="1">
        <v>42950</v>
      </c>
      <c r="B387">
        <v>7.45</v>
      </c>
      <c r="C387" s="25">
        <f t="shared" si="105"/>
        <v>-1.3404825737265424E-3</v>
      </c>
      <c r="D387" s="38">
        <f t="shared" si="106"/>
        <v>7.4415994731084103</v>
      </c>
      <c r="E387" s="38">
        <f>D387*(1-VLOOKUP(A387,USD!A:K,9,0))</f>
        <v>7.4441866903026686</v>
      </c>
      <c r="F387">
        <v>7.4450000000000003</v>
      </c>
      <c r="G387" s="42">
        <f t="shared" si="107"/>
        <v>1.1288603910954986E-3</v>
      </c>
      <c r="H387" s="42">
        <f>(+B387/(D387*(1-VLOOKUP(A387,USD!A:K,9,0)))-1)</f>
        <v>7.8091938571400732E-4</v>
      </c>
      <c r="I387" s="25">
        <f t="shared" si="104"/>
        <v>6.7159167226327199E-4</v>
      </c>
      <c r="J387">
        <v>1724.8330000000001</v>
      </c>
      <c r="K387">
        <v>1733.124</v>
      </c>
      <c r="L387" s="25">
        <f t="shared" si="108"/>
        <v>4.8068421696476626E-3</v>
      </c>
      <c r="M387">
        <f t="shared" si="109"/>
        <v>4</v>
      </c>
      <c r="N387" s="50"/>
    </row>
    <row r="388" spans="1:14">
      <c r="A388" s="1">
        <v>42951</v>
      </c>
      <c r="B388">
        <v>7.43</v>
      </c>
      <c r="C388" s="25">
        <f t="shared" si="105"/>
        <v>-2.6845637583893245E-3</v>
      </c>
      <c r="D388" s="38">
        <f t="shared" si="106"/>
        <v>7.3869778302071873</v>
      </c>
      <c r="E388" s="38">
        <f>D388*(1-VLOOKUP(A388,USD!A:K,9,0))</f>
        <v>7.3937264239780909</v>
      </c>
      <c r="F388">
        <v>7.39</v>
      </c>
      <c r="G388" s="42">
        <f t="shared" si="107"/>
        <v>5.8240556262243448E-3</v>
      </c>
      <c r="H388" s="42">
        <f>(+B388/(D388*(1-VLOOKUP(A388,USD!A:K,9,0)))-1)</f>
        <v>4.905993803648423E-3</v>
      </c>
      <c r="I388" s="25">
        <f t="shared" si="104"/>
        <v>5.412719891745521E-3</v>
      </c>
      <c r="J388">
        <v>1733.124</v>
      </c>
      <c r="K388">
        <v>1719.617</v>
      </c>
      <c r="L388" s="25">
        <f t="shared" si="108"/>
        <v>-7.7934412078997095E-3</v>
      </c>
      <c r="M388">
        <f t="shared" si="109"/>
        <v>5</v>
      </c>
      <c r="N388" s="50"/>
    </row>
    <row r="389" spans="1:14">
      <c r="A389" s="1">
        <v>42954</v>
      </c>
      <c r="B389">
        <v>7.46</v>
      </c>
      <c r="C389" s="25">
        <f t="shared" si="105"/>
        <v>4.0376850605652326E-3</v>
      </c>
      <c r="D389" s="38">
        <f t="shared" si="106"/>
        <v>7.4450806545876196</v>
      </c>
      <c r="E389" s="38">
        <f>D389*(1-VLOOKUP(A389,USD!A:K,9,0))</f>
        <v>7.4370344306303258</v>
      </c>
      <c r="F389">
        <v>7.4420000000000002</v>
      </c>
      <c r="G389" s="42">
        <f t="shared" si="107"/>
        <v>2.003919917668906E-3</v>
      </c>
      <c r="H389" s="42">
        <f>(+B389/(D389*(1-VLOOKUP(A389,USD!A:K,9,0)))-1)</f>
        <v>3.0880009476745851E-3</v>
      </c>
      <c r="I389" s="25">
        <f t="shared" si="104"/>
        <v>2.4187046492878395E-3</v>
      </c>
      <c r="J389">
        <v>1719.617</v>
      </c>
      <c r="K389">
        <v>1732.434</v>
      </c>
      <c r="L389" s="25">
        <f t="shared" si="108"/>
        <v>7.4534038684195281E-3</v>
      </c>
      <c r="M389">
        <f t="shared" si="109"/>
        <v>1</v>
      </c>
      <c r="N389" s="50"/>
    </row>
    <row r="390" spans="1:14">
      <c r="A390" s="1">
        <v>42955</v>
      </c>
      <c r="B390">
        <v>7.61</v>
      </c>
      <c r="C390" s="25">
        <f t="shared" si="105"/>
        <v>2.0107238605898248E-2</v>
      </c>
      <c r="D390" s="38">
        <f t="shared" si="106"/>
        <v>7.5708148662517605</v>
      </c>
      <c r="E390" s="38">
        <f>D390*(1-VLOOKUP(A390,USD!A:K,9,0))</f>
        <v>7.5995023148544325</v>
      </c>
      <c r="F390">
        <v>7.5910000000000002</v>
      </c>
      <c r="G390" s="42">
        <f t="shared" si="107"/>
        <v>5.1758145510749642E-3</v>
      </c>
      <c r="H390" s="42">
        <f>(+B390/(D390*(1-VLOOKUP(A390,USD!A:K,9,0)))-1)</f>
        <v>1.3813648197789075E-3</v>
      </c>
      <c r="I390" s="25">
        <f t="shared" si="104"/>
        <v>2.5029640363589678E-3</v>
      </c>
      <c r="J390">
        <v>1732.434</v>
      </c>
      <c r="K390">
        <v>1762.421</v>
      </c>
      <c r="L390" s="25">
        <f t="shared" si="108"/>
        <v>1.7309173105584552E-2</v>
      </c>
      <c r="M390">
        <f t="shared" si="109"/>
        <v>2</v>
      </c>
      <c r="N390" s="50"/>
    </row>
    <row r="391" spans="1:14">
      <c r="A391" s="1">
        <v>42956</v>
      </c>
      <c r="B391">
        <v>7.63</v>
      </c>
      <c r="C391" s="25">
        <f t="shared" si="105"/>
        <v>2.6281208935610145E-3</v>
      </c>
      <c r="D391" s="38">
        <f t="shared" si="106"/>
        <v>7.5937048860629783</v>
      </c>
      <c r="E391" s="38">
        <f>D391*(1-VLOOKUP(A391,USD!A:K,9,0))</f>
        <v>7.600287787478722</v>
      </c>
      <c r="F391">
        <v>7.6</v>
      </c>
      <c r="G391" s="42">
        <f t="shared" si="107"/>
        <v>4.7796318768766888E-3</v>
      </c>
      <c r="H391" s="42">
        <f>(+B391/(D391*(1-VLOOKUP(A391,USD!A:K,9,0)))-1)</f>
        <v>3.9093536129286566E-3</v>
      </c>
      <c r="I391" s="25">
        <f t="shared" si="104"/>
        <v>3.9473684210526994E-3</v>
      </c>
      <c r="J391">
        <v>1762.421</v>
      </c>
      <c r="K391">
        <v>1763.049</v>
      </c>
      <c r="L391" s="25">
        <f t="shared" si="108"/>
        <v>3.5632802832008537E-4</v>
      </c>
      <c r="M391">
        <f t="shared" si="109"/>
        <v>3</v>
      </c>
      <c r="N391" s="50"/>
    </row>
    <row r="392" spans="1:14">
      <c r="A392" s="1">
        <v>42957</v>
      </c>
      <c r="B392">
        <v>7.6</v>
      </c>
      <c r="C392" s="25">
        <f t="shared" si="105"/>
        <v>-3.9318479685452878E-3</v>
      </c>
      <c r="D392" s="38">
        <f t="shared" si="106"/>
        <v>7.5595655027171675</v>
      </c>
      <c r="E392" s="38">
        <f>D392*(1-VLOOKUP(A392,USD!A:K,9,0))</f>
        <v>7.5817150448080577</v>
      </c>
      <c r="F392">
        <v>7.5780000000000003</v>
      </c>
      <c r="G392" s="42">
        <f t="shared" si="107"/>
        <v>5.3487858883289885E-3</v>
      </c>
      <c r="H392" s="42">
        <f>(+B392/(D392*(1-VLOOKUP(A392,USD!A:K,9,0)))-1)</f>
        <v>2.4117175446289885E-3</v>
      </c>
      <c r="I392" s="25">
        <f t="shared" si="104"/>
        <v>2.9031406703614593E-3</v>
      </c>
      <c r="J392">
        <v>1763.049</v>
      </c>
      <c r="K392">
        <v>1753.6690000000001</v>
      </c>
      <c r="L392" s="25">
        <f t="shared" si="108"/>
        <v>-5.3203285898463237E-3</v>
      </c>
      <c r="M392">
        <f t="shared" si="109"/>
        <v>4</v>
      </c>
      <c r="N392" s="50"/>
    </row>
    <row r="393" spans="1:14">
      <c r="A393" s="1">
        <v>42958</v>
      </c>
      <c r="B393">
        <v>7.48</v>
      </c>
      <c r="C393" s="25">
        <f t="shared" si="105"/>
        <v>-1.5789473684210464E-2</v>
      </c>
      <c r="D393" s="38">
        <f t="shared" si="106"/>
        <v>7.5281762647341086</v>
      </c>
      <c r="E393" s="38">
        <f>D393*(1-VLOOKUP(A393,USD!A:K,9,0))</f>
        <v>7.5152996199012607</v>
      </c>
      <c r="F393">
        <v>7.5209999999999999</v>
      </c>
      <c r="G393" s="42">
        <f t="shared" si="107"/>
        <v>-6.3994602464066963E-3</v>
      </c>
      <c r="H393" s="42">
        <f>(+B393/(D393*(1-VLOOKUP(A393,USD!A:K,9,0)))-1)</f>
        <v>-4.6970342749587113E-3</v>
      </c>
      <c r="I393" s="25">
        <f t="shared" si="104"/>
        <v>-5.4514027389973574E-3</v>
      </c>
      <c r="J393">
        <v>1753.6690000000001</v>
      </c>
      <c r="K393">
        <v>1742.1389999999999</v>
      </c>
      <c r="L393" s="25">
        <f t="shared" si="108"/>
        <v>-6.5747869181699281E-3</v>
      </c>
      <c r="M393">
        <f t="shared" si="109"/>
        <v>5</v>
      </c>
      <c r="N393" s="50"/>
    </row>
    <row r="394" spans="1:14">
      <c r="A394" s="1">
        <v>42961</v>
      </c>
      <c r="B394">
        <v>7.72</v>
      </c>
      <c r="C394" s="25">
        <f t="shared" si="105"/>
        <v>3.2085561497326109E-2</v>
      </c>
      <c r="D394" s="38">
        <f t="shared" si="106"/>
        <v>7.7426532107943169</v>
      </c>
      <c r="E394" s="38">
        <f>D394*(1-VLOOKUP(A394,USD!A:K,9,0))</f>
        <v>7.7520840591925033</v>
      </c>
      <c r="F394">
        <v>7.7560000000000002</v>
      </c>
      <c r="G394" s="42">
        <f t="shared" si="107"/>
        <v>-2.9257684901521364E-3</v>
      </c>
      <c r="H394" s="42">
        <f>(+B394/(D394*(1-VLOOKUP(A394,USD!A:K,9,0)))-1)</f>
        <v>-4.1387656464403344E-3</v>
      </c>
      <c r="I394" s="25">
        <f t="shared" si="104"/>
        <v>-4.6415678184631437E-3</v>
      </c>
      <c r="J394">
        <v>1742.1389999999999</v>
      </c>
      <c r="K394">
        <v>1793.482</v>
      </c>
      <c r="L394" s="25">
        <f t="shared" si="108"/>
        <v>2.9471241961749328E-2</v>
      </c>
      <c r="M394">
        <f t="shared" si="109"/>
        <v>1</v>
      </c>
      <c r="N394" s="50" t="s">
        <v>404</v>
      </c>
    </row>
    <row r="395" spans="1:14">
      <c r="A395" s="1">
        <v>42962</v>
      </c>
      <c r="B395">
        <v>7.74</v>
      </c>
      <c r="C395" s="25">
        <f t="shared" si="105"/>
        <v>2.5906735751295429E-3</v>
      </c>
      <c r="D395" s="38">
        <f t="shared" si="106"/>
        <v>7.7779989785233417</v>
      </c>
      <c r="E395" s="38">
        <f>D395*(1-VLOOKUP(A395,USD!A:K,9,0))</f>
        <v>7.7690481965120508</v>
      </c>
      <c r="F395">
        <v>7.7640000000000002</v>
      </c>
      <c r="G395" s="42">
        <f t="shared" si="107"/>
        <v>-4.8854440105050578E-3</v>
      </c>
      <c r="H395" s="42">
        <f>(+B395/(D395*(1-VLOOKUP(A395,USD!A:K,9,0)))-1)</f>
        <v>-3.7389646424245138E-3</v>
      </c>
      <c r="I395" s="25">
        <f t="shared" si="104"/>
        <v>-3.0911901081916993E-3</v>
      </c>
      <c r="J395">
        <v>1793.482</v>
      </c>
      <c r="K395">
        <v>1798.569</v>
      </c>
      <c r="L395" s="25">
        <f t="shared" si="108"/>
        <v>2.8363819653611788E-3</v>
      </c>
      <c r="M395">
        <f t="shared" si="109"/>
        <v>2</v>
      </c>
      <c r="N395" s="50"/>
    </row>
    <row r="396" spans="1:14">
      <c r="A396" s="1">
        <v>42963</v>
      </c>
      <c r="B396">
        <v>7.86</v>
      </c>
      <c r="C396" s="25">
        <f t="shared" si="105"/>
        <v>1.5503875968992276E-2</v>
      </c>
      <c r="D396" s="38">
        <f t="shared" si="106"/>
        <v>7.8789036550724489</v>
      </c>
      <c r="E396" s="38">
        <f>D396*(1-VLOOKUP(A396,USD!A:K,9,0))</f>
        <v>7.8707647075171057</v>
      </c>
      <c r="F396">
        <v>7.8639999999999999</v>
      </c>
      <c r="G396" s="42">
        <f t="shared" si="107"/>
        <v>-2.3992748103066619E-3</v>
      </c>
      <c r="H396" s="42">
        <f>(+B396/(D396*(1-VLOOKUP(A396,USD!A:K,9,0)))-1)</f>
        <v>-1.3676825463762032E-3</v>
      </c>
      <c r="I396" s="25">
        <f t="shared" si="104"/>
        <v>-5.0864699898267585E-4</v>
      </c>
      <c r="J396">
        <v>1798.569</v>
      </c>
      <c r="K396">
        <v>1825.1869999999999</v>
      </c>
      <c r="L396" s="25">
        <f t="shared" si="108"/>
        <v>1.4799543414792504E-2</v>
      </c>
      <c r="M396">
        <f t="shared" si="109"/>
        <v>3</v>
      </c>
      <c r="N396" s="50"/>
    </row>
    <row r="397" spans="1:14">
      <c r="A397" s="1">
        <v>42964</v>
      </c>
      <c r="B397">
        <v>7.99</v>
      </c>
      <c r="C397" s="25">
        <f t="shared" si="105"/>
        <v>1.653944020356235E-2</v>
      </c>
      <c r="D397" s="38">
        <f t="shared" si="106"/>
        <v>7.8993779114140086</v>
      </c>
      <c r="E397" s="38">
        <f>D397*(1-VLOOKUP(A397,USD!A:K,9,0))</f>
        <v>7.919826501127929</v>
      </c>
      <c r="F397">
        <v>7.9269999999999996</v>
      </c>
      <c r="G397" s="42">
        <f t="shared" si="107"/>
        <v>1.1472053825282824E-2</v>
      </c>
      <c r="H397" s="42">
        <f>(+B397/(D397*(1-VLOOKUP(A397,USD!A:K,9,0)))-1)</f>
        <v>8.860484363145682E-3</v>
      </c>
      <c r="I397" s="25">
        <f t="shared" si="104"/>
        <v>7.9475211303141613E-3</v>
      </c>
      <c r="J397">
        <v>1825.1869999999999</v>
      </c>
      <c r="K397">
        <v>1833.3979999999999</v>
      </c>
      <c r="L397" s="25">
        <f t="shared" si="108"/>
        <v>4.4987171177528484E-3</v>
      </c>
      <c r="M397">
        <f t="shared" si="109"/>
        <v>4</v>
      </c>
      <c r="N397" s="50"/>
    </row>
    <row r="398" spans="1:14">
      <c r="A398" s="1">
        <v>42965</v>
      </c>
      <c r="B398">
        <v>7.94</v>
      </c>
      <c r="C398" s="25">
        <f t="shared" si="105"/>
        <v>-6.2578222778473247E-3</v>
      </c>
      <c r="D398" s="38">
        <f t="shared" si="106"/>
        <v>7.876867096506051</v>
      </c>
      <c r="E398" s="38">
        <f>D398*(1-VLOOKUP(A398,USD!A:K,9,0))</f>
        <v>7.8717454180704749</v>
      </c>
      <c r="F398">
        <v>7.8689999999999998</v>
      </c>
      <c r="G398" s="42">
        <f t="shared" si="107"/>
        <v>8.0149763504266947E-3</v>
      </c>
      <c r="H398" s="42">
        <f>(+B398/(D398*(1-VLOOKUP(A398,USD!A:K,9,0)))-1)</f>
        <v>8.670831982553695E-3</v>
      </c>
      <c r="I398" s="25">
        <f t="shared" si="104"/>
        <v>9.022747490151195E-3</v>
      </c>
      <c r="J398">
        <v>1833.3979999999999</v>
      </c>
      <c r="K398">
        <v>1821.8030000000001</v>
      </c>
      <c r="L398" s="25">
        <f t="shared" si="108"/>
        <v>-6.3243223784469338E-3</v>
      </c>
      <c r="M398">
        <f t="shared" si="109"/>
        <v>5</v>
      </c>
      <c r="N398" s="50" t="s">
        <v>410</v>
      </c>
    </row>
    <row r="399" spans="1:14">
      <c r="A399" s="1">
        <v>42968</v>
      </c>
      <c r="B399">
        <v>7.91</v>
      </c>
      <c r="C399" s="25">
        <f t="shared" si="105"/>
        <v>-3.7783375314861534E-3</v>
      </c>
      <c r="D399" s="38">
        <f t="shared" si="106"/>
        <v>7.9010236414145769</v>
      </c>
      <c r="E399" s="38">
        <f>D399*(1-VLOOKUP(A399,USD!A:K,9,0))</f>
        <v>7.9035594015568531</v>
      </c>
      <c r="F399">
        <v>7.907</v>
      </c>
      <c r="G399" s="42">
        <f t="shared" si="107"/>
        <v>1.1361007121117872E-3</v>
      </c>
      <c r="H399" s="42">
        <f>(+B399/(D399*(1-VLOOKUP(A399,USD!A:K,9,0)))-1)</f>
        <v>8.1489846737636817E-4</v>
      </c>
      <c r="I399" s="25">
        <f t="shared" si="104"/>
        <v>3.7941064879221109E-4</v>
      </c>
      <c r="J399" s="70">
        <v>1821.8030000000001</v>
      </c>
      <c r="K399" s="70">
        <v>1829.2170000000001</v>
      </c>
      <c r="L399" s="25">
        <f t="shared" si="108"/>
        <v>4.0695947915334596E-3</v>
      </c>
      <c r="M399">
        <f t="shared" si="109"/>
        <v>1</v>
      </c>
      <c r="N399" s="50"/>
    </row>
    <row r="400" spans="1:14">
      <c r="A400" s="1">
        <v>42969</v>
      </c>
      <c r="B400">
        <v>7.9</v>
      </c>
      <c r="C400" s="71">
        <f t="shared" si="105"/>
        <v>-1.2642225031604948E-3</v>
      </c>
      <c r="D400" s="38">
        <f t="shared" si="106"/>
        <v>7.8451995799295551</v>
      </c>
      <c r="E400" s="38">
        <f>D400*(1-VLOOKUP(A400,USD!A:K,9,0))</f>
        <v>7.8682557311288734</v>
      </c>
      <c r="F400">
        <v>7.87</v>
      </c>
      <c r="G400" s="42">
        <f t="shared" si="107"/>
        <v>6.9852168210788879E-3</v>
      </c>
      <c r="H400" s="42">
        <f>(+B400/(D400*(1-VLOOKUP(A400,USD!A:K,9,0)))-1)</f>
        <v>4.0344734533142024E-3</v>
      </c>
      <c r="I400" s="71">
        <f t="shared" si="104"/>
        <v>3.8119440914867742E-3</v>
      </c>
      <c r="J400" s="70">
        <v>1829.2170000000001</v>
      </c>
      <c r="K400" s="70">
        <v>1814.92</v>
      </c>
      <c r="L400" s="71">
        <f t="shared" si="108"/>
        <v>-7.8159124915195832E-3</v>
      </c>
      <c r="M400" s="70">
        <f t="shared" si="109"/>
        <v>2</v>
      </c>
      <c r="N400" s="50"/>
    </row>
    <row r="401" spans="1:14">
      <c r="A401" s="1">
        <v>42970</v>
      </c>
      <c r="B401">
        <v>7.9</v>
      </c>
      <c r="C401" s="71">
        <f t="shared" si="105"/>
        <v>0</v>
      </c>
      <c r="D401" s="38">
        <f t="shared" si="106"/>
        <v>7.8372610913979672</v>
      </c>
      <c r="E401" s="38">
        <f>D401*(1-VLOOKUP(A401,USD!A:K,9,0))</f>
        <v>7.8354439613935876</v>
      </c>
      <c r="F401">
        <v>7.84</v>
      </c>
      <c r="G401" s="42">
        <f t="shared" si="107"/>
        <v>8.005208435749811E-3</v>
      </c>
      <c r="H401" s="42">
        <f>(+B401/(D401*(1-VLOOKUP(A401,USD!A:K,9,0)))-1)</f>
        <v>8.2389764925241415E-3</v>
      </c>
      <c r="I401" s="71">
        <f t="shared" si="104"/>
        <v>7.6530612244898322E-3</v>
      </c>
      <c r="J401" s="70">
        <v>1814.92</v>
      </c>
      <c r="K401" s="70">
        <v>1807.37</v>
      </c>
      <c r="L401" s="71">
        <f t="shared" ref="L401:L406" si="110">+K401/J401-1</f>
        <v>-4.1599629735746824E-3</v>
      </c>
      <c r="M401" s="70">
        <f t="shared" si="109"/>
        <v>3</v>
      </c>
      <c r="N401" s="50"/>
    </row>
    <row r="402" spans="1:14">
      <c r="A402" s="1">
        <v>42971</v>
      </c>
      <c r="B402">
        <v>7.78</v>
      </c>
      <c r="C402" s="71">
        <f t="shared" si="105"/>
        <v>-1.5189873417721489E-2</v>
      </c>
      <c r="D402" s="38">
        <f t="shared" si="106"/>
        <v>7.7895471098889555</v>
      </c>
      <c r="E402" s="38">
        <f>D402*(1-VLOOKUP(A402,USD!A:K,9,0))</f>
        <v>7.7988566370579111</v>
      </c>
      <c r="F402">
        <v>7.7859999999999996</v>
      </c>
      <c r="G402" s="42">
        <f t="shared" si="107"/>
        <v>-1.2256309326167392E-3</v>
      </c>
      <c r="H402" s="42">
        <f>(+B402/(D402*(1-VLOOKUP(A402,USD!A:K,9,0)))-1)</f>
        <v>-2.4178719952755445E-3</v>
      </c>
      <c r="I402" s="71">
        <f t="shared" ref="I402:I526" si="111">+B402/F402-1</f>
        <v>-7.7061392242483429E-4</v>
      </c>
      <c r="J402" s="70">
        <v>1807.37</v>
      </c>
      <c r="K402" s="70">
        <v>1795.739</v>
      </c>
      <c r="L402" s="71">
        <f t="shared" si="110"/>
        <v>-6.4353176162046388E-3</v>
      </c>
      <c r="M402" s="70">
        <f t="shared" si="109"/>
        <v>4</v>
      </c>
      <c r="N402" s="50"/>
    </row>
    <row r="403" spans="1:14">
      <c r="A403" s="1">
        <v>42972</v>
      </c>
      <c r="B403">
        <v>7.87</v>
      </c>
      <c r="C403" s="71">
        <f t="shared" si="105"/>
        <v>1.1568123393316254E-2</v>
      </c>
      <c r="D403" s="38">
        <f t="shared" si="106"/>
        <v>7.8603116087582876</v>
      </c>
      <c r="E403" s="38">
        <f>D403*(1-VLOOKUP(A403,USD!A:K,9,0))</f>
        <v>7.85643931300097</v>
      </c>
      <c r="F403">
        <v>7.8620000000000001</v>
      </c>
      <c r="G403" s="42">
        <f t="shared" si="107"/>
        <v>1.232570885728812E-3</v>
      </c>
      <c r="H403" s="42">
        <f>(+B403/(D403*(1-VLOOKUP(A403,USD!A:K,9,0)))-1)</f>
        <v>1.7260601729067737E-3</v>
      </c>
      <c r="I403" s="71">
        <f t="shared" si="111"/>
        <v>1.0175527855507127E-3</v>
      </c>
      <c r="J403">
        <v>1795.739</v>
      </c>
      <c r="K403">
        <v>1812.8779999999999</v>
      </c>
      <c r="L403" s="71">
        <f t="shared" si="110"/>
        <v>9.5442600511543851E-3</v>
      </c>
      <c r="M403" s="70">
        <f t="shared" si="109"/>
        <v>5</v>
      </c>
      <c r="N403" s="50"/>
    </row>
    <row r="404" spans="1:14">
      <c r="A404" s="68">
        <v>42975</v>
      </c>
      <c r="B404">
        <v>8.0500000000000007</v>
      </c>
      <c r="C404" s="71">
        <f t="shared" si="105"/>
        <v>2.2871664548919979E-2</v>
      </c>
      <c r="D404" s="38">
        <f t="shared" si="106"/>
        <v>7.9918856845303434</v>
      </c>
      <c r="E404" s="38">
        <f>D404*(1-VLOOKUP(A404,USD!A:K,9,0))</f>
        <v>8.0237804138393152</v>
      </c>
      <c r="F404">
        <v>8.0210000000000008</v>
      </c>
      <c r="G404" s="42">
        <f t="shared" si="107"/>
        <v>7.2716650066888544E-3</v>
      </c>
      <c r="H404" s="42">
        <f>(+B404/(D404*(1-VLOOKUP(A404,USD!A:K,9,0)))-1)</f>
        <v>3.2677347594736172E-3</v>
      </c>
      <c r="I404" s="71">
        <f t="shared" si="111"/>
        <v>3.6155092881187123E-3</v>
      </c>
      <c r="J404">
        <v>1812.8779999999999</v>
      </c>
      <c r="K404">
        <v>1842.828</v>
      </c>
      <c r="L404" s="71">
        <f t="shared" si="110"/>
        <v>1.6520692512127066E-2</v>
      </c>
      <c r="M404" s="70">
        <f t="shared" si="109"/>
        <v>1</v>
      </c>
      <c r="N404" s="50"/>
    </row>
    <row r="405" spans="1:14">
      <c r="A405" s="68">
        <v>42976</v>
      </c>
      <c r="B405">
        <v>8.06</v>
      </c>
      <c r="C405" s="71">
        <f t="shared" si="105"/>
        <v>1.242236024844745E-3</v>
      </c>
      <c r="D405" s="38">
        <f t="shared" si="106"/>
        <v>7.9720904018172076</v>
      </c>
      <c r="E405" s="38">
        <f>D405*(1-VLOOKUP(A405,USD!A:K,9,0))</f>
        <v>7.9996967632916327</v>
      </c>
      <c r="F405">
        <v>8.0109999999999992</v>
      </c>
      <c r="G405" s="42">
        <f t="shared" si="107"/>
        <v>1.1027170259227725E-2</v>
      </c>
      <c r="H405" s="42">
        <f>(+B405/(D405*(1-VLOOKUP(A405,USD!A:K,9,0)))-1)</f>
        <v>7.5381903205484768E-3</v>
      </c>
      <c r="I405" s="71">
        <f t="shared" si="111"/>
        <v>6.1165896891774985E-3</v>
      </c>
      <c r="J405">
        <v>1842.828</v>
      </c>
      <c r="K405">
        <v>1831.5909999999999</v>
      </c>
      <c r="L405" s="71">
        <f t="shared" si="110"/>
        <v>-6.0976933278634737E-3</v>
      </c>
      <c r="M405" s="70">
        <f t="shared" si="109"/>
        <v>2</v>
      </c>
      <c r="N405" s="50"/>
    </row>
    <row r="406" spans="1:14" ht="28">
      <c r="A406" s="68">
        <v>42977</v>
      </c>
      <c r="B406">
        <v>8.25</v>
      </c>
      <c r="C406" s="71">
        <f t="shared" si="105"/>
        <v>2.3573200992555776E-2</v>
      </c>
      <c r="D406" s="38">
        <f t="shared" si="106"/>
        <v>8.0417915031248803</v>
      </c>
      <c r="E406" s="38">
        <f>D406*(1-VLOOKUP(A406,USD!A:K,9,0))</f>
        <v>8.0681307983002828</v>
      </c>
      <c r="F406">
        <v>8.0549999999999997</v>
      </c>
      <c r="G406" s="42">
        <f t="shared" si="107"/>
        <v>2.5890810125357433E-2</v>
      </c>
      <c r="H406" s="42">
        <f>(+B406/(D406*(1-VLOOKUP(A406,USD!A:K,9,0)))-1)</f>
        <v>2.2541677402903693E-2</v>
      </c>
      <c r="I406" s="71">
        <f t="shared" si="111"/>
        <v>2.420856610800759E-2</v>
      </c>
      <c r="J406">
        <v>1831.5909999999999</v>
      </c>
      <c r="K406">
        <v>1838.6310000000001</v>
      </c>
      <c r="L406" s="71">
        <f t="shared" si="110"/>
        <v>3.8436528679166582E-3</v>
      </c>
      <c r="M406" s="70">
        <f t="shared" si="109"/>
        <v>3</v>
      </c>
      <c r="N406" s="50" t="s">
        <v>427</v>
      </c>
    </row>
    <row r="407" spans="1:14">
      <c r="A407" s="68">
        <v>42978</v>
      </c>
      <c r="B407">
        <v>8.25</v>
      </c>
      <c r="C407" s="71">
        <f t="shared" si="105"/>
        <v>0</v>
      </c>
      <c r="D407" s="38">
        <f t="shared" si="106"/>
        <v>8.102086740079983</v>
      </c>
      <c r="E407" s="38">
        <f>D407*(1-VLOOKUP(A407,USD!A:K,9,0))</f>
        <v>8.0813250349235339</v>
      </c>
      <c r="F407">
        <v>8.09</v>
      </c>
      <c r="G407" s="42">
        <f t="shared" si="107"/>
        <v>1.8256193085209649E-2</v>
      </c>
      <c r="H407" s="42">
        <f>(+B407/(D407*(1-VLOOKUP(A407,USD!A:K,9,0)))-1)</f>
        <v>2.0872191669996543E-2</v>
      </c>
      <c r="I407" s="71">
        <f t="shared" si="111"/>
        <v>1.977750309023496E-2</v>
      </c>
      <c r="J407">
        <v>1838.6310000000001</v>
      </c>
      <c r="K407">
        <v>1849.3789999999999</v>
      </c>
      <c r="L407" s="71">
        <f t="shared" ref="L407:L470" si="112">+K407/J407-1</f>
        <v>5.8456536412145876E-3</v>
      </c>
      <c r="M407" s="70">
        <f t="shared" si="109"/>
        <v>4</v>
      </c>
      <c r="N407" s="50"/>
    </row>
    <row r="408" spans="1:14">
      <c r="A408" s="68">
        <v>42979</v>
      </c>
      <c r="B408">
        <v>8.26</v>
      </c>
      <c r="C408" s="71">
        <f t="shared" si="105"/>
        <v>1.2121212121212199E-3</v>
      </c>
      <c r="D408" s="38">
        <f t="shared" si="106"/>
        <v>8.1594267589282676</v>
      </c>
      <c r="E408" s="38">
        <f>D408*(1-VLOOKUP(A408,USD!A:K,9,0))</f>
        <v>8.1863067566618586</v>
      </c>
      <c r="F408">
        <v>8.1859999999999999</v>
      </c>
      <c r="G408" s="42">
        <f t="shared" si="107"/>
        <v>1.2326017996507233E-2</v>
      </c>
      <c r="H408" s="42">
        <f>(+B408/(D408*(1-VLOOKUP(A408,USD!A:K,9,0)))-1)</f>
        <v>9.0020134266495244E-3</v>
      </c>
      <c r="I408" s="71">
        <f t="shared" si="111"/>
        <v>9.0398240899096649E-3</v>
      </c>
      <c r="J408">
        <v>1849.3789999999999</v>
      </c>
      <c r="K408">
        <v>1865.25</v>
      </c>
      <c r="L408" s="71">
        <f t="shared" si="112"/>
        <v>8.5817996203050306E-3</v>
      </c>
      <c r="M408" s="70">
        <f t="shared" si="109"/>
        <v>5</v>
      </c>
      <c r="N408" s="50" t="s">
        <v>432</v>
      </c>
    </row>
    <row r="409" spans="1:14">
      <c r="A409" s="68">
        <v>42982</v>
      </c>
      <c r="B409">
        <v>8.4</v>
      </c>
      <c r="C409" s="71">
        <f t="shared" si="105"/>
        <v>1.6949152542373058E-2</v>
      </c>
      <c r="D409" s="38">
        <f t="shared" si="106"/>
        <v>8.2666114183085373</v>
      </c>
      <c r="E409" s="38">
        <f>D409*(1-VLOOKUP(A409,USD!A:K,9,0))</f>
        <v>8.3098543394466464</v>
      </c>
      <c r="F409">
        <v>8.3109999999999999</v>
      </c>
      <c r="G409" s="42">
        <f t="shared" si="107"/>
        <v>1.6135823367243285E-2</v>
      </c>
      <c r="H409" s="42">
        <f>(+B409/(D409*(1-VLOOKUP(A409,USD!A:K,9,0)))-1)</f>
        <v>1.0848043403773655E-2</v>
      </c>
      <c r="I409" s="71">
        <f t="shared" si="111"/>
        <v>1.0708699314162073E-2</v>
      </c>
      <c r="J409">
        <v>1865.25</v>
      </c>
      <c r="K409">
        <v>1883.6179999999999</v>
      </c>
      <c r="L409" s="71">
        <f t="shared" si="112"/>
        <v>9.847473529017492E-3</v>
      </c>
      <c r="M409" s="70">
        <f t="shared" si="109"/>
        <v>1</v>
      </c>
      <c r="N409" s="50"/>
    </row>
    <row r="410" spans="1:14">
      <c r="A410" s="68">
        <v>42983</v>
      </c>
      <c r="B410">
        <v>8.39</v>
      </c>
      <c r="C410" s="71">
        <f t="shared" si="105"/>
        <v>-1.1904761904761862E-3</v>
      </c>
      <c r="D410" s="38">
        <f t="shared" si="106"/>
        <v>8.3178125193112411</v>
      </c>
      <c r="E410" s="38">
        <f>D410*(1-VLOOKUP(A410,USD!A:K,9,0))</f>
        <v>8.3262877857191491</v>
      </c>
      <c r="F410">
        <v>8.3130000000000006</v>
      </c>
      <c r="G410" s="42">
        <f t="shared" si="107"/>
        <v>8.6786616698999453E-3</v>
      </c>
      <c r="H410" s="42">
        <f>(+B410/(D410*(1-VLOOKUP(A410,USD!A:K,9,0)))-1)</f>
        <v>7.6519351625254917E-3</v>
      </c>
      <c r="I410" s="71">
        <f t="shared" si="111"/>
        <v>9.26260074581986E-3</v>
      </c>
      <c r="J410">
        <v>1883.6179999999999</v>
      </c>
      <c r="K410">
        <v>1885.162</v>
      </c>
      <c r="L410" s="71">
        <f t="shared" si="112"/>
        <v>8.1969911096635428E-4</v>
      </c>
      <c r="M410" s="70">
        <f t="shared" si="109"/>
        <v>2</v>
      </c>
      <c r="N410" s="50" t="s">
        <v>433</v>
      </c>
    </row>
    <row r="411" spans="1:14">
      <c r="A411" s="68">
        <v>42984</v>
      </c>
      <c r="B411">
        <v>8.43</v>
      </c>
      <c r="C411" s="71">
        <f t="shared" si="105"/>
        <v>4.7675804529201393E-3</v>
      </c>
      <c r="D411" s="38">
        <f t="shared" si="106"/>
        <v>8.391029652093561</v>
      </c>
      <c r="E411" s="38">
        <f>D411*(1-VLOOKUP(A411,USD!A:K,9,0))</f>
        <v>8.3928125064505323</v>
      </c>
      <c r="F411">
        <v>8.3879999999999999</v>
      </c>
      <c r="G411" s="42">
        <f t="shared" si="107"/>
        <v>4.6442867588623038E-3</v>
      </c>
      <c r="H411" s="42">
        <f>(+B411/(D411*(1-VLOOKUP(A411,USD!A:K,9,0)))-1)</f>
        <v>4.4308738603282549E-3</v>
      </c>
      <c r="I411" s="71">
        <f t="shared" si="111"/>
        <v>5.0071530758226679E-3</v>
      </c>
      <c r="J411">
        <v>1885.162</v>
      </c>
      <c r="K411">
        <v>1902.857</v>
      </c>
      <c r="L411" s="71">
        <f t="shared" si="112"/>
        <v>9.3864612165956984E-3</v>
      </c>
      <c r="M411" s="70">
        <f t="shared" si="109"/>
        <v>3</v>
      </c>
      <c r="N411" s="50"/>
    </row>
    <row r="412" spans="1:14">
      <c r="A412" s="68">
        <v>42985</v>
      </c>
      <c r="B412">
        <v>8.27</v>
      </c>
      <c r="C412" s="71">
        <f t="shared" si="105"/>
        <v>-1.8979833926453193E-2</v>
      </c>
      <c r="D412" s="38">
        <f t="shared" si="106"/>
        <v>8.3330088472228869</v>
      </c>
      <c r="E412" s="38">
        <f>D412*(1-VLOOKUP(A412,USD!A:K,9,0))</f>
        <v>8.3424218797578824</v>
      </c>
      <c r="F412">
        <v>8.36</v>
      </c>
      <c r="G412" s="42">
        <f t="shared" si="107"/>
        <v>-7.5613560933498469E-3</v>
      </c>
      <c r="H412" s="42">
        <f>(+B412/(D412*(1-VLOOKUP(A412,USD!A:K,9,0)))-1)</f>
        <v>-8.6811576783965005E-3</v>
      </c>
      <c r="I412" s="71">
        <f t="shared" si="111"/>
        <v>-1.0765550239234423E-2</v>
      </c>
      <c r="J412">
        <v>1902.857</v>
      </c>
      <c r="K412">
        <v>1890.3820000000001</v>
      </c>
      <c r="L412" s="71">
        <f t="shared" si="112"/>
        <v>-6.5559314231179444E-3</v>
      </c>
      <c r="M412" s="70">
        <f t="shared" si="109"/>
        <v>4</v>
      </c>
      <c r="N412" s="50"/>
    </row>
    <row r="413" spans="1:14">
      <c r="A413" s="68">
        <v>42986</v>
      </c>
      <c r="B413">
        <v>8.3699999999999992</v>
      </c>
      <c r="C413" s="71">
        <f t="shared" si="105"/>
        <v>1.2091898428053138E-2</v>
      </c>
      <c r="D413" s="38">
        <f t="shared" si="106"/>
        <v>8.3374104493165913</v>
      </c>
      <c r="E413" s="38">
        <f>D413*(1-VLOOKUP(A413,USD!A:K,9,0))</f>
        <v>8.4421690296487029</v>
      </c>
      <c r="F413">
        <v>8.4060000000000006</v>
      </c>
      <c r="G413" s="42">
        <f t="shared" si="107"/>
        <v>3.908833669821199E-3</v>
      </c>
      <c r="H413" s="42">
        <f>(+B413/(D413*(1-VLOOKUP(A413,USD!A:K,9,0)))-1)</f>
        <v>-8.548635948326555E-3</v>
      </c>
      <c r="I413" s="71">
        <f t="shared" si="111"/>
        <v>-4.28265524625282E-3</v>
      </c>
      <c r="J413">
        <v>1890.3820000000001</v>
      </c>
      <c r="K413">
        <v>1885.2739999999999</v>
      </c>
      <c r="L413" s="71">
        <f t="shared" si="112"/>
        <v>-2.702099364043975E-3</v>
      </c>
      <c r="M413" s="70">
        <f t="shared" si="109"/>
        <v>5</v>
      </c>
      <c r="N413" s="50"/>
    </row>
    <row r="414" spans="1:14">
      <c r="A414" s="68">
        <v>42989</v>
      </c>
      <c r="B414">
        <v>8.4</v>
      </c>
      <c r="C414" s="71">
        <f t="shared" si="105"/>
        <v>3.5842293906811484E-3</v>
      </c>
      <c r="D414" s="38">
        <f t="shared" si="106"/>
        <v>8.4554967872044067</v>
      </c>
      <c r="E414" s="38">
        <f>D414*(1-VLOOKUP(A414,USD!A:K,9,0))</f>
        <v>8.3687334023230662</v>
      </c>
      <c r="F414">
        <v>8.3770000000000007</v>
      </c>
      <c r="G414" s="42">
        <f t="shared" si="107"/>
        <v>-6.5633975863356175E-3</v>
      </c>
      <c r="H414" s="42">
        <f>(+B414/(D414*(1-VLOOKUP(A414,USD!A:K,9,0)))-1)</f>
        <v>3.7361206497814603E-3</v>
      </c>
      <c r="I414" s="71">
        <f t="shared" si="111"/>
        <v>2.7456129879430691E-3</v>
      </c>
      <c r="J414">
        <v>1885.2739999999999</v>
      </c>
      <c r="K414">
        <v>1896.375</v>
      </c>
      <c r="L414" s="71">
        <f t="shared" si="112"/>
        <v>5.8882687609334017E-3</v>
      </c>
      <c r="M414" s="70">
        <f t="shared" si="109"/>
        <v>1</v>
      </c>
      <c r="N414" s="50"/>
    </row>
    <row r="415" spans="1:14">
      <c r="A415" s="68">
        <v>42990</v>
      </c>
      <c r="B415">
        <v>8.34</v>
      </c>
      <c r="C415" s="71">
        <f t="shared" si="105"/>
        <v>-7.1428571428572285E-3</v>
      </c>
      <c r="D415" s="38">
        <f t="shared" si="106"/>
        <v>8.3244729908377835</v>
      </c>
      <c r="E415" s="38">
        <f>D415*(1-VLOOKUP(A415,USD!A:K,9,0))</f>
        <v>8.2989345509521417</v>
      </c>
      <c r="F415">
        <v>8.3109999999999999</v>
      </c>
      <c r="G415" s="42">
        <f t="shared" si="107"/>
        <v>1.8652242825829557E-3</v>
      </c>
      <c r="H415" s="42">
        <f>(+B415/(D415*(1-VLOOKUP(A415,USD!A:K,9,0)))-1)</f>
        <v>4.948279661170174E-3</v>
      </c>
      <c r="I415" s="71">
        <f t="shared" si="111"/>
        <v>3.4893514619178667E-3</v>
      </c>
      <c r="J415">
        <v>1896.375</v>
      </c>
      <c r="K415">
        <v>1884.4839999999999</v>
      </c>
      <c r="L415" s="71">
        <f t="shared" si="112"/>
        <v>-6.2703842858085057E-3</v>
      </c>
      <c r="M415" s="70">
        <f t="shared" si="109"/>
        <v>2</v>
      </c>
      <c r="N415" s="50"/>
    </row>
    <row r="416" spans="1:14">
      <c r="A416" s="68">
        <v>42991</v>
      </c>
      <c r="B416">
        <v>8.35</v>
      </c>
      <c r="C416" s="71">
        <f t="shared" si="105"/>
        <v>1.1990407673860837E-3</v>
      </c>
      <c r="D416" s="38">
        <f t="shared" si="106"/>
        <v>8.3284115715495588</v>
      </c>
      <c r="E416" s="38">
        <f>D416*(1-VLOOKUP(A416,USD!A:K,9,0))</f>
        <v>8.3422996487848611</v>
      </c>
      <c r="F416">
        <v>8.3379999999999992</v>
      </c>
      <c r="G416" s="42">
        <f t="shared" si="107"/>
        <v>2.5921423629193807E-3</v>
      </c>
      <c r="H416" s="42">
        <f>(+B416/(D416*(1-VLOOKUP(A416,USD!A:K,9,0)))-1)</f>
        <v>9.2304898401240898E-4</v>
      </c>
      <c r="I416" s="71">
        <f t="shared" si="111"/>
        <v>1.4391940513314161E-3</v>
      </c>
      <c r="J416">
        <v>1884.4839999999999</v>
      </c>
      <c r="K416">
        <v>1888.432</v>
      </c>
      <c r="L416" s="71">
        <f t="shared" si="112"/>
        <v>2.0950031945083936E-3</v>
      </c>
      <c r="M416" s="70">
        <f t="shared" si="109"/>
        <v>3</v>
      </c>
      <c r="N416" s="50"/>
    </row>
    <row r="417" spans="1:14">
      <c r="A417" s="68">
        <v>42992</v>
      </c>
      <c r="B417">
        <v>8.25</v>
      </c>
      <c r="C417" s="71">
        <f t="shared" si="105"/>
        <v>-1.19760479041916E-2</v>
      </c>
      <c r="D417" s="38">
        <f t="shared" si="106"/>
        <v>8.2974675159073765</v>
      </c>
      <c r="E417" s="38">
        <f>D417*(1-VLOOKUP(A417,USD!A:K,9,0))</f>
        <v>8.2677592787551237</v>
      </c>
      <c r="F417">
        <v>8.2639999999999993</v>
      </c>
      <c r="G417" s="42">
        <f t="shared" si="107"/>
        <v>-5.7207233190578188E-3</v>
      </c>
      <c r="H417" s="42">
        <f>(+B417/(D417*(1-VLOOKUP(A417,USD!A:K,9,0)))-1)</f>
        <v>-2.1480159443875158E-3</v>
      </c>
      <c r="I417" s="71">
        <f t="shared" si="111"/>
        <v>-1.6940948693126012E-3</v>
      </c>
      <c r="J417">
        <v>1888.432</v>
      </c>
      <c r="K417">
        <v>1879.252</v>
      </c>
      <c r="L417" s="71">
        <f t="shared" si="112"/>
        <v>-4.8611758326484455E-3</v>
      </c>
      <c r="M417" s="70">
        <f t="shared" si="109"/>
        <v>4</v>
      </c>
      <c r="N417" s="50"/>
    </row>
    <row r="418" spans="1:14">
      <c r="A418" s="68">
        <v>42993</v>
      </c>
      <c r="B418">
        <v>8.25</v>
      </c>
      <c r="C418" s="71">
        <f t="shared" si="105"/>
        <v>0</v>
      </c>
      <c r="D418" s="38">
        <f t="shared" si="106"/>
        <v>8.2480942630365686</v>
      </c>
      <c r="E418" s="38">
        <f>D418*(1-VLOOKUP(A418,USD!A:K,9,0))</f>
        <v>8.256413919006464</v>
      </c>
      <c r="F418">
        <v>8.2560000000000002</v>
      </c>
      <c r="G418" s="42">
        <f t="shared" si="107"/>
        <v>2.3105179240889839E-4</v>
      </c>
      <c r="H418" s="42">
        <f>(+B418/(D418*(1-VLOOKUP(A418,USD!A:K,9,0)))-1)</f>
        <v>-7.7684077728945589E-4</v>
      </c>
      <c r="I418" s="71">
        <f t="shared" si="111"/>
        <v>-7.2674418604656843E-4</v>
      </c>
      <c r="J418">
        <v>1879.252</v>
      </c>
      <c r="K418">
        <v>1875.635</v>
      </c>
      <c r="L418" s="71">
        <f t="shared" si="112"/>
        <v>-1.9247019558845668E-3</v>
      </c>
      <c r="M418" s="70">
        <f t="shared" si="109"/>
        <v>5</v>
      </c>
      <c r="N418" s="50"/>
    </row>
    <row r="419" spans="1:14">
      <c r="A419" s="68">
        <v>42996</v>
      </c>
      <c r="B419">
        <v>8.27</v>
      </c>
      <c r="C419" s="71">
        <f t="shared" si="105"/>
        <v>2.4242424242424399E-3</v>
      </c>
      <c r="D419" s="38">
        <f t="shared" si="106"/>
        <v>8.3403675619190309</v>
      </c>
      <c r="E419" s="38">
        <f>D419*(1-VLOOKUP(A419,USD!A:K,9,0))</f>
        <v>8.3344949515244977</v>
      </c>
      <c r="F419">
        <v>8.3330000000000002</v>
      </c>
      <c r="G419" s="42">
        <f t="shared" si="107"/>
        <v>-8.4369857079584776E-3</v>
      </c>
      <c r="H419" s="42">
        <f>(+B419/(D419*(1-VLOOKUP(A419,USD!A:K,9,0)))-1)</f>
        <v>-7.7383155067723974E-3</v>
      </c>
      <c r="I419" s="71">
        <f t="shared" si="111"/>
        <v>-7.5603024120965978E-3</v>
      </c>
      <c r="J419">
        <v>1875.635</v>
      </c>
      <c r="K419">
        <v>1894.8019999999999</v>
      </c>
      <c r="L419" s="71">
        <f t="shared" si="112"/>
        <v>1.0218939185929088E-2</v>
      </c>
      <c r="M419" s="70">
        <f t="shared" si="109"/>
        <v>1</v>
      </c>
      <c r="N419" s="50" t="s">
        <v>441</v>
      </c>
    </row>
    <row r="420" spans="1:14">
      <c r="A420" s="68">
        <v>42997</v>
      </c>
      <c r="B420">
        <v>8.16</v>
      </c>
      <c r="C420" s="71">
        <f t="shared" si="105"/>
        <v>-1.3301088270858408E-2</v>
      </c>
      <c r="D420" s="38">
        <f t="shared" si="106"/>
        <v>8.2692052087764321</v>
      </c>
      <c r="E420" s="38">
        <f>D420*(1-VLOOKUP(A420,USD!A:K,9,0))</f>
        <v>8.2155248381911044</v>
      </c>
      <c r="F420">
        <v>8.2149999999999999</v>
      </c>
      <c r="G420" s="42">
        <f t="shared" si="107"/>
        <v>-1.3206252114837835E-2</v>
      </c>
      <c r="H420" s="42">
        <f>(+B420/(D420*(1-VLOOKUP(A420,USD!A:K,9,0)))-1)</f>
        <v>-6.7585259961711053E-3</v>
      </c>
      <c r="I420" s="71">
        <f t="shared" si="111"/>
        <v>-6.6950699939135605E-3</v>
      </c>
      <c r="J420">
        <v>1894.8019999999999</v>
      </c>
      <c r="K420">
        <v>1880.296</v>
      </c>
      <c r="L420" s="71">
        <f t="shared" si="112"/>
        <v>-7.6556811740751129E-3</v>
      </c>
      <c r="M420" s="70">
        <f t="shared" si="109"/>
        <v>2</v>
      </c>
      <c r="N420" s="50"/>
    </row>
    <row r="421" spans="1:14">
      <c r="A421" s="68">
        <v>42998</v>
      </c>
      <c r="B421">
        <v>8.2200000000000006</v>
      </c>
      <c r="C421" s="71">
        <f t="shared" si="105"/>
        <v>7.3529411764705621E-3</v>
      </c>
      <c r="D421" s="38">
        <f t="shared" si="106"/>
        <v>8.2690575499814916</v>
      </c>
      <c r="E421" s="38">
        <f>D421*(1-VLOOKUP(A421,USD!A:K,9,0))</f>
        <v>8.3032598510542908</v>
      </c>
      <c r="F421">
        <v>8.2959999999999994</v>
      </c>
      <c r="G421" s="42">
        <f t="shared" si="107"/>
        <v>-5.9326652021669535E-3</v>
      </c>
      <c r="H421" s="42">
        <f>(+B421/(D421*(1-VLOOKUP(A421,USD!A:K,9,0)))-1)</f>
        <v>-1.0027369075257586E-2</v>
      </c>
      <c r="I421" s="71">
        <f t="shared" si="111"/>
        <v>-9.1610414657664618E-3</v>
      </c>
      <c r="J421">
        <v>1880.296</v>
      </c>
      <c r="K421">
        <v>1892.6690000000001</v>
      </c>
      <c r="L421" s="71">
        <f t="shared" si="112"/>
        <v>6.5803469241012547E-3</v>
      </c>
      <c r="M421" s="70">
        <f t="shared" si="109"/>
        <v>3</v>
      </c>
      <c r="N421" s="50"/>
    </row>
    <row r="422" spans="1:14">
      <c r="A422" s="68">
        <v>42999</v>
      </c>
      <c r="B422">
        <v>8.1</v>
      </c>
      <c r="C422" s="71">
        <f t="shared" si="105"/>
        <v>-1.4598540145985495E-2</v>
      </c>
      <c r="D422" s="38">
        <f t="shared" si="106"/>
        <v>8.2087781434577298</v>
      </c>
      <c r="E422" s="38">
        <f>D422*(1-VLOOKUP(A422,USD!A:K,9,0))</f>
        <v>8.1753045983980659</v>
      </c>
      <c r="F422">
        <v>8.1820000000000004</v>
      </c>
      <c r="G422" s="42">
        <f t="shared" si="107"/>
        <v>-1.3251441512574513E-2</v>
      </c>
      <c r="H422" s="42">
        <f>(+B422/(D422*(1-VLOOKUP(A422,USD!A:K,9,0)))-1)</f>
        <v>-9.2112284614841444E-3</v>
      </c>
      <c r="I422" s="71">
        <f t="shared" si="111"/>
        <v>-1.0021999511122037E-2</v>
      </c>
      <c r="J422">
        <v>1892.6690000000001</v>
      </c>
      <c r="K422">
        <v>1872.77</v>
      </c>
      <c r="L422" s="71">
        <f t="shared" si="112"/>
        <v>-1.0513724269801017E-2</v>
      </c>
      <c r="M422" s="70">
        <f t="shared" si="109"/>
        <v>4</v>
      </c>
      <c r="N422" s="50"/>
    </row>
    <row r="423" spans="1:14">
      <c r="A423" s="68">
        <v>43000</v>
      </c>
      <c r="B423">
        <v>8.06</v>
      </c>
      <c r="C423" s="71">
        <f t="shared" si="105"/>
        <v>-4.9382716049382047E-3</v>
      </c>
      <c r="D423" s="38">
        <f t="shared" si="106"/>
        <v>8.1542791426603376</v>
      </c>
      <c r="E423" s="38">
        <f>D423*(1-VLOOKUP(A423,USD!A:K,9,0))</f>
        <v>8.1724343498441723</v>
      </c>
      <c r="F423">
        <v>8.1649999999999991</v>
      </c>
      <c r="G423" s="42">
        <f t="shared" si="107"/>
        <v>-1.1561922398155566E-2</v>
      </c>
      <c r="H423" s="42">
        <f>(+B423/(D423*(1-VLOOKUP(A423,USD!A:K,9,0)))-1)</f>
        <v>-1.3757755037373309E-2</v>
      </c>
      <c r="I423" s="71">
        <f t="shared" si="111"/>
        <v>-1.285976729944871E-2</v>
      </c>
      <c r="J423">
        <v>1872.77</v>
      </c>
      <c r="K423">
        <v>1866.425</v>
      </c>
      <c r="L423" s="71">
        <f t="shared" si="112"/>
        <v>-3.3880294964143687E-3</v>
      </c>
      <c r="M423" s="70">
        <f t="shared" si="109"/>
        <v>5</v>
      </c>
      <c r="N423" s="50" t="s">
        <v>448</v>
      </c>
    </row>
    <row r="424" spans="1:14">
      <c r="A424" s="68">
        <v>43003</v>
      </c>
      <c r="B424">
        <v>7.93</v>
      </c>
      <c r="C424" s="71">
        <f t="shared" si="105"/>
        <v>-1.6129032258064613E-2</v>
      </c>
      <c r="D424" s="38">
        <f t="shared" si="106"/>
        <v>8.0652399453500667</v>
      </c>
      <c r="E424" s="38">
        <f>D424*(1-VLOOKUP(A424,USD!A:K,9,0))</f>
        <v>8.0390833635745533</v>
      </c>
      <c r="F424">
        <v>8.0399999999999991</v>
      </c>
      <c r="G424" s="42">
        <f t="shared" si="107"/>
        <v>-1.676824821907974E-2</v>
      </c>
      <c r="H424" s="42">
        <f>(+B424/(D424*(1-VLOOKUP(A424,USD!A:K,9,0)))-1)</f>
        <v>-1.3569129543899883E-2</v>
      </c>
      <c r="I424" s="71">
        <f t="shared" si="111"/>
        <v>-1.3681592039800905E-2</v>
      </c>
      <c r="J424">
        <v>1866.425</v>
      </c>
      <c r="K424">
        <v>1843.6210000000001</v>
      </c>
      <c r="L424" s="71">
        <f t="shared" si="112"/>
        <v>-1.2218010367413545E-2</v>
      </c>
      <c r="M424" s="70">
        <f t="shared" si="109"/>
        <v>1</v>
      </c>
      <c r="N424" s="50"/>
    </row>
    <row r="425" spans="1:14">
      <c r="A425" s="68">
        <v>43004</v>
      </c>
      <c r="B425">
        <v>7.92</v>
      </c>
      <c r="C425" s="71">
        <f t="shared" si="105"/>
        <v>-1.2610340479192184E-3</v>
      </c>
      <c r="D425" s="38">
        <f t="shared" si="106"/>
        <v>8.0218321444591911</v>
      </c>
      <c r="E425" s="38">
        <f>D425*(1-VLOOKUP(A425,USD!A:K,9,0))</f>
        <v>8.0026771922473507</v>
      </c>
      <c r="F425">
        <v>8.01</v>
      </c>
      <c r="G425" s="42">
        <f t="shared" si="107"/>
        <v>-1.2694374879126391E-2</v>
      </c>
      <c r="H425" s="42">
        <f>(+B425/(D425*(1-VLOOKUP(A425,USD!A:K,9,0)))-1)</f>
        <v>-1.0331191707625642E-2</v>
      </c>
      <c r="I425" s="71">
        <f t="shared" si="111"/>
        <v>-1.1235955056179803E-2</v>
      </c>
      <c r="J425">
        <v>1843.6210000000001</v>
      </c>
      <c r="K425">
        <v>1839.4549999999999</v>
      </c>
      <c r="L425" s="71">
        <f t="shared" si="112"/>
        <v>-2.259683524976186E-3</v>
      </c>
      <c r="M425" s="70">
        <f t="shared" si="109"/>
        <v>2</v>
      </c>
      <c r="N425" s="50"/>
    </row>
    <row r="426" spans="1:14">
      <c r="A426" s="68">
        <v>43005</v>
      </c>
      <c r="B426">
        <v>8</v>
      </c>
      <c r="C426" s="71">
        <f t="shared" si="105"/>
        <v>1.0101010101010166E-2</v>
      </c>
      <c r="D426" s="38">
        <f t="shared" si="106"/>
        <v>8.0774432807543537</v>
      </c>
      <c r="E426" s="38">
        <f>D426*(1-VLOOKUP(A426,USD!A:K,9,0))</f>
        <v>8.0566604642969128</v>
      </c>
      <c r="F426">
        <v>8.0510000000000002</v>
      </c>
      <c r="G426" s="42">
        <f t="shared" si="107"/>
        <v>-9.5875982117847869E-3</v>
      </c>
      <c r="H426" s="42">
        <f>(+B426/(D426*(1-VLOOKUP(A426,USD!A:K,9,0)))-1)</f>
        <v>-7.032748189898741E-3</v>
      </c>
      <c r="I426" s="71">
        <f t="shared" si="111"/>
        <v>-6.3346168177865758E-3</v>
      </c>
      <c r="J426">
        <v>1839.4549999999999</v>
      </c>
      <c r="K426">
        <v>1854.943</v>
      </c>
      <c r="L426" s="71">
        <f t="shared" si="112"/>
        <v>8.4198852377470601E-3</v>
      </c>
      <c r="M426" s="70">
        <f t="shared" si="109"/>
        <v>3</v>
      </c>
      <c r="N426" s="50"/>
    </row>
    <row r="427" spans="1:14">
      <c r="A427" s="68">
        <v>43006</v>
      </c>
      <c r="B427">
        <v>7.98</v>
      </c>
      <c r="C427" s="71">
        <f t="shared" si="105"/>
        <v>-2.4999999999999467E-3</v>
      </c>
      <c r="D427" s="38">
        <f t="shared" si="106"/>
        <v>8.0500928783256409</v>
      </c>
      <c r="E427" s="38">
        <f>D427*(1-VLOOKUP(A427,USD!A:K,9,0))</f>
        <v>8.0019218151856251</v>
      </c>
      <c r="F427">
        <v>8.0060000000000002</v>
      </c>
      <c r="G427" s="42">
        <f t="shared" si="107"/>
        <v>-8.7070893945039307E-3</v>
      </c>
      <c r="H427" s="42">
        <f>(+B427/(D427*(1-VLOOKUP(A427,USD!A:K,9,0)))-1)</f>
        <v>-2.7395687800926272E-3</v>
      </c>
      <c r="I427" s="71">
        <f t="shared" si="111"/>
        <v>-3.2475643267548815E-3</v>
      </c>
      <c r="J427">
        <v>1854.943</v>
      </c>
      <c r="K427">
        <v>1854.7339999999999</v>
      </c>
      <c r="L427" s="71">
        <f t="shared" si="112"/>
        <v>-1.1267192576813745E-4</v>
      </c>
      <c r="M427" s="70">
        <f t="shared" si="109"/>
        <v>4</v>
      </c>
      <c r="N427" s="50"/>
    </row>
    <row r="428" spans="1:14">
      <c r="A428" s="68">
        <v>43007</v>
      </c>
      <c r="B428">
        <v>8</v>
      </c>
      <c r="C428" s="71">
        <f t="shared" si="105"/>
        <v>2.5062656641603454E-3</v>
      </c>
      <c r="D428" s="38">
        <f t="shared" si="106"/>
        <v>8.0588687606956046</v>
      </c>
      <c r="E428" s="38">
        <f>D428*(1-VLOOKUP(A428,USD!A:K,9,0))</f>
        <v>8.057213929932411</v>
      </c>
      <c r="F428">
        <v>8.0719999999999992</v>
      </c>
      <c r="G428" s="42">
        <f t="shared" si="107"/>
        <v>-7.3048417145985534E-3</v>
      </c>
      <c r="H428" s="42">
        <f>(+B428/(D428*(1-VLOOKUP(A428,USD!A:K,9,0)))-1)</f>
        <v>-7.1009570342748241E-3</v>
      </c>
      <c r="I428" s="71">
        <f t="shared" si="111"/>
        <v>-8.9197224975221534E-3</v>
      </c>
      <c r="J428">
        <v>1854.7339999999999</v>
      </c>
      <c r="K428">
        <v>1866.982</v>
      </c>
      <c r="L428" s="71">
        <f t="shared" si="112"/>
        <v>6.6036423551840695E-3</v>
      </c>
      <c r="M428" s="70">
        <f t="shared" si="109"/>
        <v>5</v>
      </c>
      <c r="N428" s="50"/>
    </row>
    <row r="429" spans="1:14">
      <c r="A429" s="68">
        <v>43010</v>
      </c>
      <c r="B429">
        <v>8</v>
      </c>
      <c r="C429" s="71">
        <f t="shared" si="105"/>
        <v>0</v>
      </c>
      <c r="D429" s="38">
        <f t="shared" si="106"/>
        <v>8.0719999999999992</v>
      </c>
      <c r="E429" s="38">
        <f>D429*(1-VLOOKUP(A429,USD!A:K,9,0))</f>
        <v>8.0773488651924357</v>
      </c>
      <c r="F429" s="70">
        <v>8.0719999999999992</v>
      </c>
      <c r="G429" s="42">
        <f t="shared" si="107"/>
        <v>-8.9197224975221534E-3</v>
      </c>
      <c r="H429" s="42">
        <f>(+B429/(D429*(1-VLOOKUP(A429,USD!A:K,9,0)))-1)</f>
        <v>-9.5760213509847869E-3</v>
      </c>
      <c r="I429" s="71">
        <f t="shared" si="111"/>
        <v>-8.9197224975221534E-3</v>
      </c>
      <c r="J429">
        <v>1866.982</v>
      </c>
      <c r="K429">
        <v>1866.982</v>
      </c>
      <c r="L429" s="71">
        <f t="shared" si="112"/>
        <v>0</v>
      </c>
      <c r="M429" s="70">
        <f t="shared" si="109"/>
        <v>1</v>
      </c>
      <c r="N429" s="50"/>
    </row>
    <row r="430" spans="1:14">
      <c r="A430" s="68">
        <v>43011</v>
      </c>
      <c r="B430">
        <v>8.06</v>
      </c>
      <c r="C430" s="71">
        <f t="shared" si="105"/>
        <v>7.5000000000000622E-3</v>
      </c>
      <c r="D430" s="38">
        <f t="shared" si="106"/>
        <v>8.0719999999999992</v>
      </c>
      <c r="E430" s="38">
        <f>D430*(1-VLOOKUP(A430,USD!A:K,9,0))</f>
        <v>8.0572628905695236</v>
      </c>
      <c r="F430" s="70">
        <v>8.0719999999999992</v>
      </c>
      <c r="G430" s="42">
        <f t="shared" si="107"/>
        <v>-1.4866204162535812E-3</v>
      </c>
      <c r="H430" s="42">
        <f>(+B430/(D430*(1-VLOOKUP(A430,USD!A:K,9,0)))-1)</f>
        <v>3.3970710248021341E-4</v>
      </c>
      <c r="I430" s="71">
        <f t="shared" si="111"/>
        <v>-1.4866204162535812E-3</v>
      </c>
      <c r="J430">
        <v>1866.982</v>
      </c>
      <c r="K430">
        <v>1866.982</v>
      </c>
      <c r="L430" s="71">
        <f t="shared" si="112"/>
        <v>0</v>
      </c>
      <c r="M430" s="70">
        <f t="shared" si="109"/>
        <v>2</v>
      </c>
      <c r="N430" s="50"/>
    </row>
    <row r="431" spans="1:14">
      <c r="A431" s="68">
        <v>43012</v>
      </c>
      <c r="B431">
        <v>8.3000000000000007</v>
      </c>
      <c r="C431" s="71">
        <f t="shared" si="105"/>
        <v>2.977667493796532E-2</v>
      </c>
      <c r="D431" s="38">
        <f t="shared" si="106"/>
        <v>8.0719999999999992</v>
      </c>
      <c r="E431" s="38">
        <f>D431*(1-VLOOKUP(A431,USD!A:K,9,0))</f>
        <v>8.1174162375483494</v>
      </c>
      <c r="F431" s="70">
        <v>8.0719999999999992</v>
      </c>
      <c r="G431" s="42">
        <f t="shared" si="107"/>
        <v>2.8245787908820708E-2</v>
      </c>
      <c r="H431" s="42">
        <f>(+B431/(D431*(1-VLOOKUP(A431,USD!A:K,9,0)))-1)</f>
        <v>2.2492842193687412E-2</v>
      </c>
      <c r="I431" s="71">
        <f t="shared" si="111"/>
        <v>2.8245787908820708E-2</v>
      </c>
      <c r="J431">
        <v>1866.982</v>
      </c>
      <c r="K431">
        <v>1866.982</v>
      </c>
      <c r="L431" s="71">
        <f t="shared" si="112"/>
        <v>0</v>
      </c>
      <c r="M431" s="70">
        <f t="shared" si="109"/>
        <v>3</v>
      </c>
      <c r="N431" s="50"/>
    </row>
    <row r="432" spans="1:14">
      <c r="A432" s="68">
        <v>43013</v>
      </c>
      <c r="B432">
        <v>8.3000000000000007</v>
      </c>
      <c r="C432" s="71">
        <f t="shared" si="105"/>
        <v>0</v>
      </c>
      <c r="D432" s="38">
        <f t="shared" si="106"/>
        <v>8.0719999999999992</v>
      </c>
      <c r="E432" s="38">
        <f>D432*(1-VLOOKUP(A432,USD!A:K,9,0))</f>
        <v>8.061738413067328</v>
      </c>
      <c r="F432" s="70">
        <v>8.0719999999999992</v>
      </c>
      <c r="G432" s="42">
        <f t="shared" si="107"/>
        <v>2.8245787908820708E-2</v>
      </c>
      <c r="H432" s="42">
        <f>(+B432/(D432*(1-VLOOKUP(A432,USD!A:K,9,0)))-1)</f>
        <v>2.9554616476574536E-2</v>
      </c>
      <c r="I432" s="71">
        <f t="shared" si="111"/>
        <v>2.8245787908820708E-2</v>
      </c>
      <c r="J432">
        <v>1866.982</v>
      </c>
      <c r="K432">
        <v>1866.982</v>
      </c>
      <c r="L432" s="71">
        <f t="shared" si="112"/>
        <v>0</v>
      </c>
      <c r="M432" s="70">
        <f t="shared" si="109"/>
        <v>4</v>
      </c>
      <c r="N432" s="50"/>
    </row>
    <row r="433" spans="1:14">
      <c r="A433" s="68">
        <v>43014</v>
      </c>
      <c r="B433">
        <v>8.35</v>
      </c>
      <c r="C433" s="71">
        <f t="shared" si="105"/>
        <v>6.0240963855420215E-3</v>
      </c>
      <c r="D433" s="38">
        <f t="shared" si="106"/>
        <v>8.0719999999999992</v>
      </c>
      <c r="E433" s="38">
        <f>D433*(1-VLOOKUP(A433,USD!A:K,9,0))</f>
        <v>8.0659463196878267</v>
      </c>
      <c r="F433" s="70">
        <v>8.0719999999999992</v>
      </c>
      <c r="G433" s="42">
        <f t="shared" si="107"/>
        <v>3.4440039643211184E-2</v>
      </c>
      <c r="H433" s="42">
        <f>(+B433/(D433*(1-VLOOKUP(A433,USD!A:K,9,0)))-1)</f>
        <v>3.5216410952157995E-2</v>
      </c>
      <c r="I433" s="71">
        <f t="shared" si="111"/>
        <v>3.4440039643211184E-2</v>
      </c>
      <c r="J433">
        <v>1866.982</v>
      </c>
      <c r="K433">
        <v>1866.982</v>
      </c>
      <c r="L433" s="71">
        <f t="shared" si="112"/>
        <v>0</v>
      </c>
      <c r="M433" s="70">
        <f t="shared" si="109"/>
        <v>5</v>
      </c>
      <c r="N433" s="50" t="s">
        <v>474</v>
      </c>
    </row>
    <row r="434" spans="1:14">
      <c r="A434" s="68">
        <v>43017</v>
      </c>
      <c r="B434">
        <v>8.2799999999999994</v>
      </c>
      <c r="C434" s="71">
        <f t="shared" si="105"/>
        <v>-8.3832335329341312E-3</v>
      </c>
      <c r="D434" s="38">
        <f t="shared" si="106"/>
        <v>8.1708191809026545</v>
      </c>
      <c r="E434" s="38">
        <f>D434*(1-VLOOKUP(A434,USD!A:K,9,0))</f>
        <v>8.2077352016778455</v>
      </c>
      <c r="F434">
        <v>8.2010000000000005</v>
      </c>
      <c r="G434" s="42">
        <f t="shared" si="107"/>
        <v>1.3362285553023767E-2</v>
      </c>
      <c r="H434" s="42">
        <f>(+B434/(D434*(1-VLOOKUP(A434,USD!A:K,9,0)))-1)</f>
        <v>8.8044748699227515E-3</v>
      </c>
      <c r="I434" s="71">
        <f t="shared" si="111"/>
        <v>9.6329715888305856E-3</v>
      </c>
      <c r="J434">
        <v>1866.982</v>
      </c>
      <c r="K434">
        <v>1889.838</v>
      </c>
      <c r="L434" s="71">
        <f t="shared" si="112"/>
        <v>1.2242217653946286E-2</v>
      </c>
      <c r="M434" s="70">
        <f t="shared" si="109"/>
        <v>1</v>
      </c>
      <c r="N434" s="50"/>
    </row>
    <row r="435" spans="1:14">
      <c r="A435" s="68">
        <v>43018</v>
      </c>
      <c r="B435">
        <v>8.41</v>
      </c>
      <c r="C435" s="71">
        <f t="shared" si="105"/>
        <v>1.5700483091787509E-2</v>
      </c>
      <c r="D435" s="38">
        <f t="shared" si="106"/>
        <v>8.3208576915058341</v>
      </c>
      <c r="E435" s="38">
        <f>D435*(1-VLOOKUP(A435,USD!A:K,9,0))</f>
        <v>8.3743360107761351</v>
      </c>
      <c r="F435">
        <v>8.3759999999999994</v>
      </c>
      <c r="G435" s="42">
        <f t="shared" si="107"/>
        <v>1.0713115378137683E-2</v>
      </c>
      <c r="H435" s="42">
        <f>(+B435/(D435*(1-VLOOKUP(A435,USD!A:K,9,0)))-1)</f>
        <v>4.258724414445858E-3</v>
      </c>
      <c r="I435" s="71">
        <f t="shared" si="111"/>
        <v>4.0592168099331527E-3</v>
      </c>
      <c r="J435">
        <v>1889.838</v>
      </c>
      <c r="K435">
        <v>1917.4580000000001</v>
      </c>
      <c r="L435" s="71">
        <f t="shared" si="112"/>
        <v>1.4615009328841966E-2</v>
      </c>
      <c r="M435" s="70">
        <f t="shared" si="109"/>
        <v>2</v>
      </c>
      <c r="N435" s="50"/>
    </row>
    <row r="436" spans="1:14">
      <c r="A436" s="68">
        <v>43019</v>
      </c>
      <c r="B436">
        <v>8.36</v>
      </c>
      <c r="C436" s="71">
        <f t="shared" si="105"/>
        <v>-5.9453032104638259E-3</v>
      </c>
      <c r="D436" s="38">
        <f t="shared" si="106"/>
        <v>8.3065137155546545</v>
      </c>
      <c r="E436" s="38">
        <f>D436*(1-VLOOKUP(A436,USD!A:K,9,0))</f>
        <v>8.317301721042389</v>
      </c>
      <c r="F436">
        <v>8.3119999999999994</v>
      </c>
      <c r="G436" s="42">
        <f t="shared" si="107"/>
        <v>6.4390773646936239E-3</v>
      </c>
      <c r="H436" s="42">
        <f>(+B436/(D436*(1-VLOOKUP(A436,USD!A:K,9,0)))-1)</f>
        <v>5.133669594982404E-3</v>
      </c>
      <c r="I436" s="71">
        <f t="shared" si="111"/>
        <v>5.7747834456207681E-3</v>
      </c>
      <c r="J436">
        <v>1917.4580000000001</v>
      </c>
      <c r="K436">
        <v>1901.5509999999999</v>
      </c>
      <c r="L436" s="71">
        <f t="shared" si="112"/>
        <v>-8.295879231774661E-3</v>
      </c>
      <c r="M436" s="70">
        <f t="shared" si="109"/>
        <v>3</v>
      </c>
      <c r="N436" s="50"/>
    </row>
    <row r="437" spans="1:14">
      <c r="A437" s="68">
        <v>43020</v>
      </c>
      <c r="B437">
        <v>8.33</v>
      </c>
      <c r="C437" s="71">
        <f t="shared" si="105"/>
        <v>-3.5885167464113632E-3</v>
      </c>
      <c r="D437" s="38">
        <f t="shared" si="106"/>
        <v>8.3051591211595177</v>
      </c>
      <c r="E437" s="38">
        <f>D437*(1-VLOOKUP(A437,USD!A:K,9,0))</f>
        <v>8.3028795250157934</v>
      </c>
      <c r="F437">
        <v>8.3059999999999992</v>
      </c>
      <c r="G437" s="42">
        <f t="shared" si="107"/>
        <v>2.9910178093028872E-3</v>
      </c>
      <c r="H437" s="42">
        <f>(+B437/(D437*(1-VLOOKUP(A437,USD!A:K,9,0)))-1)</f>
        <v>3.2663938941297488E-3</v>
      </c>
      <c r="I437" s="71">
        <f t="shared" si="111"/>
        <v>2.8894774861547567E-3</v>
      </c>
      <c r="J437">
        <v>1901.5509999999999</v>
      </c>
      <c r="K437">
        <v>1899.9860000000001</v>
      </c>
      <c r="L437" s="71">
        <f t="shared" si="112"/>
        <v>-8.23012372531573E-4</v>
      </c>
      <c r="M437" s="70">
        <f t="shared" si="109"/>
        <v>4</v>
      </c>
      <c r="N437" s="50"/>
    </row>
    <row r="438" spans="1:14">
      <c r="A438" s="68">
        <v>43021</v>
      </c>
      <c r="B438">
        <v>8.44</v>
      </c>
      <c r="C438" s="71">
        <f t="shared" si="105"/>
        <v>1.3205282112844996E-2</v>
      </c>
      <c r="D438" s="38">
        <f t="shared" si="106"/>
        <v>8.4200291054776173</v>
      </c>
      <c r="E438" s="38">
        <f>D438*(1-VLOOKUP(A438,USD!A:K,9,0))</f>
        <v>8.4284828413600525</v>
      </c>
      <c r="F438">
        <v>8.4280000000000008</v>
      </c>
      <c r="G438" s="42">
        <f t="shared" si="107"/>
        <v>2.3718320058288E-3</v>
      </c>
      <c r="H438" s="42">
        <f>(+B438/(D438*(1-VLOOKUP(A438,USD!A:K,9,0)))-1)</f>
        <v>1.3664569124387516E-3</v>
      </c>
      <c r="I438" s="71">
        <f t="shared" si="111"/>
        <v>1.4238253440910231E-3</v>
      </c>
      <c r="J438">
        <v>1899.9860000000001</v>
      </c>
      <c r="K438">
        <v>1926.07</v>
      </c>
      <c r="L438" s="71">
        <f t="shared" si="112"/>
        <v>1.3728522210163518E-2</v>
      </c>
      <c r="M438" s="70">
        <f t="shared" si="109"/>
        <v>5</v>
      </c>
      <c r="N438" s="50"/>
    </row>
    <row r="439" spans="1:14">
      <c r="A439" s="68">
        <v>43024</v>
      </c>
      <c r="B439">
        <v>8.27</v>
      </c>
      <c r="C439" s="71">
        <f t="shared" si="105"/>
        <v>-2.0142180094786744E-2</v>
      </c>
      <c r="D439" s="38">
        <f t="shared" si="106"/>
        <v>8.2381799830743443</v>
      </c>
      <c r="E439" s="38">
        <f>D439*(1-VLOOKUP(A439,USD!A:K,9,0))</f>
        <v>8.2343253417711146</v>
      </c>
      <c r="F439">
        <v>8.2349999999999994</v>
      </c>
      <c r="G439" s="42">
        <f t="shared" si="107"/>
        <v>3.8625056737082719E-3</v>
      </c>
      <c r="H439" s="42">
        <f>(+B439/(D439*(1-VLOOKUP(A439,USD!A:K,9,0)))-1)</f>
        <v>4.3324324395970226E-3</v>
      </c>
      <c r="I439" s="71">
        <f t="shared" si="111"/>
        <v>4.2501517911355258E-3</v>
      </c>
      <c r="J439">
        <v>1926.07</v>
      </c>
      <c r="K439">
        <v>1882.69</v>
      </c>
      <c r="L439" s="71">
        <f t="shared" si="112"/>
        <v>-2.2522545909546277E-2</v>
      </c>
      <c r="M439" s="70">
        <f t="shared" si="109"/>
        <v>1</v>
      </c>
      <c r="N439" s="50"/>
    </row>
    <row r="440" spans="1:14">
      <c r="A440" s="68">
        <v>43025</v>
      </c>
      <c r="B440">
        <v>8.2200000000000006</v>
      </c>
      <c r="C440" s="71">
        <f t="shared" si="105"/>
        <v>-6.0459492140264581E-3</v>
      </c>
      <c r="D440" s="38">
        <f t="shared" si="106"/>
        <v>8.2100678550372059</v>
      </c>
      <c r="E440" s="38">
        <f>D440*(1-VLOOKUP(A440,USD!A:K,9,0))</f>
        <v>8.1716396312859896</v>
      </c>
      <c r="F440">
        <v>8.1679999999999993</v>
      </c>
      <c r="G440" s="42">
        <f t="shared" si="107"/>
        <v>1.2097518727205436E-3</v>
      </c>
      <c r="H440" s="42">
        <f>(+B440/(D440*(1-VLOOKUP(A440,USD!A:K,9,0)))-1)</f>
        <v>5.9180740825695022E-3</v>
      </c>
      <c r="I440" s="71">
        <f t="shared" si="111"/>
        <v>6.3663075416260373E-3</v>
      </c>
      <c r="J440">
        <v>1882.69</v>
      </c>
      <c r="K440">
        <v>1876.99</v>
      </c>
      <c r="L440" s="71">
        <f t="shared" si="112"/>
        <v>-3.0275828734417365E-3</v>
      </c>
      <c r="M440" s="70">
        <f t="shared" si="109"/>
        <v>2</v>
      </c>
      <c r="N440" s="50"/>
    </row>
    <row r="441" spans="1:14">
      <c r="A441" s="68">
        <v>43026</v>
      </c>
      <c r="B441">
        <v>8.19</v>
      </c>
      <c r="C441" s="71">
        <f t="shared" si="105"/>
        <v>-3.6496350364965124E-3</v>
      </c>
      <c r="D441" s="38">
        <f t="shared" si="106"/>
        <v>8.1295749471227854</v>
      </c>
      <c r="E441" s="38">
        <f>D441*(1-VLOOKUP(A441,USD!A:K,9,0))</f>
        <v>8.1204955948014419</v>
      </c>
      <c r="F441">
        <v>8.1210000000000004</v>
      </c>
      <c r="G441" s="42">
        <f t="shared" si="107"/>
        <v>7.4327444263984077E-3</v>
      </c>
      <c r="H441" s="42">
        <f>(+B441/(D441*(1-VLOOKUP(A441,USD!A:K,9,0)))-1)</f>
        <v>8.5591334158290344E-3</v>
      </c>
      <c r="I441" s="71">
        <f t="shared" si="111"/>
        <v>8.4964905799778112E-3</v>
      </c>
      <c r="J441">
        <v>1876.99</v>
      </c>
      <c r="K441">
        <v>1868.16</v>
      </c>
      <c r="L441" s="71">
        <f t="shared" si="112"/>
        <v>-4.704340459991796E-3</v>
      </c>
      <c r="M441" s="70">
        <f t="shared" si="109"/>
        <v>3</v>
      </c>
      <c r="N441" s="50" t="s">
        <v>503</v>
      </c>
    </row>
    <row r="442" spans="1:14" ht="28">
      <c r="A442" s="68">
        <v>43027</v>
      </c>
      <c r="B442">
        <v>8.1</v>
      </c>
      <c r="C442" s="71">
        <f t="shared" si="105"/>
        <v>-1.098901098901095E-2</v>
      </c>
      <c r="D442" s="38">
        <f t="shared" si="106"/>
        <v>8.0968738277235346</v>
      </c>
      <c r="E442" s="38">
        <f>D442*(1-VLOOKUP(A442,USD!A:K,9,0))</f>
        <v>8.075800867258879</v>
      </c>
      <c r="F442">
        <v>8.0820000000000007</v>
      </c>
      <c r="G442" s="42">
        <f t="shared" si="107"/>
        <v>3.8609620737339867E-4</v>
      </c>
      <c r="H442" s="42">
        <f>(+B442/(D442*(1-VLOOKUP(A442,USD!A:K,9,0)))-1)</f>
        <v>2.9964994356448393E-3</v>
      </c>
      <c r="I442" s="71">
        <f t="shared" si="111"/>
        <v>2.2271714922048602E-3</v>
      </c>
      <c r="J442">
        <v>1868.16</v>
      </c>
      <c r="K442">
        <v>1862.61</v>
      </c>
      <c r="L442" s="71">
        <f t="shared" si="112"/>
        <v>-2.9708376156218907E-3</v>
      </c>
      <c r="M442" s="70">
        <f t="shared" si="109"/>
        <v>4</v>
      </c>
      <c r="N442" s="50" t="s">
        <v>511</v>
      </c>
    </row>
    <row r="443" spans="1:14">
      <c r="A443" s="68">
        <v>43028</v>
      </c>
      <c r="B443">
        <v>8.17</v>
      </c>
      <c r="C443" s="71">
        <f t="shared" si="105"/>
        <v>8.6419753086419693E-3</v>
      </c>
      <c r="D443" s="38">
        <f t="shared" si="106"/>
        <v>8.1583676776136738</v>
      </c>
      <c r="E443" s="38">
        <f>D443*(1-VLOOKUP(A443,USD!A:K,9,0))</f>
        <v>8.165798488230994</v>
      </c>
      <c r="F443">
        <v>8.1649999999999991</v>
      </c>
      <c r="G443" s="42">
        <f t="shared" si="107"/>
        <v>1.4258149235226725E-3</v>
      </c>
      <c r="H443" s="42">
        <f>(+B443/(D443*(1-VLOOKUP(A443,USD!A:K,9,0)))-1)</f>
        <v>5.1452552681308106E-4</v>
      </c>
      <c r="I443" s="71">
        <f t="shared" si="111"/>
        <v>6.1236987140245169E-4</v>
      </c>
      <c r="J443">
        <v>1862.61</v>
      </c>
      <c r="K443">
        <v>1880.21</v>
      </c>
      <c r="L443" s="71">
        <f t="shared" si="112"/>
        <v>9.4491063615036452E-3</v>
      </c>
      <c r="M443" s="70">
        <f t="shared" si="109"/>
        <v>5</v>
      </c>
      <c r="N443" s="50"/>
    </row>
    <row r="444" spans="1:14">
      <c r="A444" s="68">
        <v>43031</v>
      </c>
      <c r="B444">
        <v>8.2100000000000009</v>
      </c>
      <c r="C444" s="71">
        <f t="shared" si="105"/>
        <v>4.8959608323133619E-3</v>
      </c>
      <c r="D444" s="38">
        <f t="shared" si="106"/>
        <v>8.2455552305327586</v>
      </c>
      <c r="E444" s="38">
        <f>D444*(1-VLOOKUP(A444,USD!A:K,9,0))</f>
        <v>8.2361296580560168</v>
      </c>
      <c r="F444">
        <v>8.2240000000000002</v>
      </c>
      <c r="G444" s="42">
        <f t="shared" si="107"/>
        <v>-4.3120480718022991E-3</v>
      </c>
      <c r="H444" s="42">
        <f>(+B444/(D444*(1-VLOOKUP(A444,USD!A:K,9,0)))-1)</f>
        <v>-3.1725651660252652E-3</v>
      </c>
      <c r="I444" s="71">
        <f t="shared" si="111"/>
        <v>-1.7023346303500775E-3</v>
      </c>
      <c r="J444">
        <v>1880.21</v>
      </c>
      <c r="K444">
        <v>1898.76</v>
      </c>
      <c r="L444" s="71">
        <f t="shared" si="112"/>
        <v>9.8659192324261902E-3</v>
      </c>
      <c r="M444" s="70">
        <f t="shared" si="109"/>
        <v>1</v>
      </c>
      <c r="N444" s="50"/>
    </row>
    <row r="445" spans="1:14">
      <c r="A445" s="68">
        <v>43032</v>
      </c>
      <c r="B445">
        <v>8.1999999999999993</v>
      </c>
      <c r="C445" s="71">
        <f t="shared" si="105"/>
        <v>-1.2180267965896663E-3</v>
      </c>
      <c r="D445" s="38">
        <f t="shared" si="106"/>
        <v>8.2366905559417738</v>
      </c>
      <c r="E445" s="38">
        <f>D445*(1-VLOOKUP(A445,USD!A:K,9,0))</f>
        <v>8.23430577714241</v>
      </c>
      <c r="F445">
        <v>8.2409999999999997</v>
      </c>
      <c r="G445" s="42">
        <f t="shared" si="107"/>
        <v>-4.4545264499837867E-3</v>
      </c>
      <c r="H445" s="42">
        <f>(+B445/(D445*(1-VLOOKUP(A445,USD!A:K,9,0)))-1)</f>
        <v>-4.1662015075563108E-3</v>
      </c>
      <c r="I445" s="71">
        <f t="shared" si="111"/>
        <v>-4.9751243781095411E-3</v>
      </c>
      <c r="J445">
        <v>1898.76</v>
      </c>
      <c r="K445">
        <v>1901.69</v>
      </c>
      <c r="L445" s="71">
        <f t="shared" si="112"/>
        <v>1.5431123470055486E-3</v>
      </c>
      <c r="M445" s="70">
        <f t="shared" si="109"/>
        <v>2</v>
      </c>
      <c r="N445" s="50"/>
    </row>
    <row r="446" spans="1:14">
      <c r="A446" s="68">
        <v>43033</v>
      </c>
      <c r="B446">
        <v>8.25</v>
      </c>
      <c r="C446" s="71">
        <f t="shared" si="105"/>
        <v>6.0975609756097615E-3</v>
      </c>
      <c r="D446" s="38">
        <f t="shared" si="106"/>
        <v>8.2911387555279763</v>
      </c>
      <c r="E446" s="38">
        <f>D446*(1-VLOOKUP(A446,USD!A:K,9,0))</f>
        <v>8.2830358051056638</v>
      </c>
      <c r="F446">
        <v>8.2799999999999994</v>
      </c>
      <c r="G446" s="42">
        <f t="shared" si="107"/>
        <v>-4.9617738577282244E-3</v>
      </c>
      <c r="H446" s="42">
        <f>(+B446/(D446*(1-VLOOKUP(A446,USD!A:K,9,0)))-1)</f>
        <v>-3.9883692263289472E-3</v>
      </c>
      <c r="I446" s="71">
        <f t="shared" si="111"/>
        <v>-3.6231884057970065E-3</v>
      </c>
      <c r="J446">
        <v>1901.69</v>
      </c>
      <c r="K446">
        <v>1913.26</v>
      </c>
      <c r="L446" s="71">
        <f t="shared" si="112"/>
        <v>6.084062071105123E-3</v>
      </c>
      <c r="M446" s="70">
        <f t="shared" si="109"/>
        <v>3</v>
      </c>
      <c r="N446" s="50"/>
    </row>
    <row r="447" spans="1:14">
      <c r="A447" s="68">
        <v>43034</v>
      </c>
      <c r="B447">
        <v>8.3000000000000007</v>
      </c>
      <c r="C447" s="71">
        <f t="shared" ref="C447:C510" si="113">B447/B446-1</f>
        <v>6.0606060606060996E-3</v>
      </c>
      <c r="D447" s="38">
        <f t="shared" ref="D447:D510" si="114">+F446*(1+L447)</f>
        <v>8.2690076623145838</v>
      </c>
      <c r="E447" s="38">
        <f>D447*(1-VLOOKUP(A447,USD!A:K,9,0))</f>
        <v>8.2774630219639462</v>
      </c>
      <c r="F447">
        <v>8.2729999999999997</v>
      </c>
      <c r="G447" s="42">
        <f t="shared" ref="G447:G510" si="115">+B447/D447-1</f>
        <v>3.7480117265658031E-3</v>
      </c>
      <c r="H447" s="42">
        <f>(+B447/(D447*(1-VLOOKUP(A447,USD!A:K,9,0)))-1)</f>
        <v>2.7226914788085477E-3</v>
      </c>
      <c r="I447" s="71">
        <f t="shared" si="111"/>
        <v>3.2636286715823637E-3</v>
      </c>
      <c r="J447">
        <v>1913.26</v>
      </c>
      <c r="K447">
        <v>1910.72</v>
      </c>
      <c r="L447" s="71">
        <f t="shared" si="112"/>
        <v>-1.3275770151468524E-3</v>
      </c>
      <c r="M447" s="70">
        <f t="shared" ref="M447:M510" si="116">WEEKDAY(A447,2)</f>
        <v>4</v>
      </c>
      <c r="N447" s="50"/>
    </row>
    <row r="448" spans="1:14">
      <c r="A448" s="68">
        <v>43035</v>
      </c>
      <c r="B448">
        <v>8.16</v>
      </c>
      <c r="C448" s="71">
        <f t="shared" si="113"/>
        <v>-1.6867469879518149E-2</v>
      </c>
      <c r="D448" s="38">
        <f t="shared" si="114"/>
        <v>8.2102181690671578</v>
      </c>
      <c r="E448" s="38">
        <f>D448*(1-VLOOKUP(A448,USD!A:K,9,0))</f>
        <v>8.1840708667801962</v>
      </c>
      <c r="F448">
        <v>8.1880000000000006</v>
      </c>
      <c r="G448" s="42">
        <f t="shared" si="115"/>
        <v>-6.1165450214660799E-3</v>
      </c>
      <c r="H448" s="42">
        <f>(+B448/(D448*(1-VLOOKUP(A448,USD!A:K,9,0)))-1)</f>
        <v>-2.9411850376200865E-3</v>
      </c>
      <c r="I448" s="71">
        <f t="shared" si="111"/>
        <v>-3.4196384953590897E-3</v>
      </c>
      <c r="J448">
        <v>1910.72</v>
      </c>
      <c r="K448">
        <v>1896.22</v>
      </c>
      <c r="L448" s="71">
        <f t="shared" si="112"/>
        <v>-7.5887623513649638E-3</v>
      </c>
      <c r="M448" s="70">
        <f t="shared" si="116"/>
        <v>5</v>
      </c>
      <c r="N448" s="50"/>
    </row>
    <row r="449" spans="1:14">
      <c r="A449" s="68">
        <v>43038</v>
      </c>
      <c r="B449">
        <v>7.97</v>
      </c>
      <c r="C449" s="71">
        <f t="shared" si="113"/>
        <v>-2.3284313725490224E-2</v>
      </c>
      <c r="D449" s="38">
        <f t="shared" si="114"/>
        <v>8.0142842708124586</v>
      </c>
      <c r="E449" s="38">
        <f>D449*(1-VLOOKUP(A449,USD!A:K,9,0))</f>
        <v>8.0226724757161065</v>
      </c>
      <c r="F449">
        <v>8.0229999999999997</v>
      </c>
      <c r="G449" s="42">
        <f t="shared" si="115"/>
        <v>-5.5256675850318127E-3</v>
      </c>
      <c r="H449" s="42">
        <f>(+B449/(D449*(1-VLOOKUP(A449,USD!A:K,9,0)))-1)</f>
        <v>-6.5654525814859976E-3</v>
      </c>
      <c r="I449" s="71">
        <f t="shared" si="111"/>
        <v>-6.6060077277826368E-3</v>
      </c>
      <c r="J449">
        <v>1896.22</v>
      </c>
      <c r="K449">
        <v>1855.99</v>
      </c>
      <c r="L449" s="71">
        <f t="shared" si="112"/>
        <v>-2.1215892670681691E-2</v>
      </c>
      <c r="M449" s="70">
        <f t="shared" si="116"/>
        <v>1</v>
      </c>
      <c r="N449" s="50"/>
    </row>
    <row r="450" spans="1:14">
      <c r="A450" s="68">
        <v>43039</v>
      </c>
      <c r="B450">
        <v>8.06</v>
      </c>
      <c r="C450" s="71">
        <f t="shared" si="113"/>
        <v>1.129234629861986E-2</v>
      </c>
      <c r="D450" s="38">
        <f t="shared" si="114"/>
        <v>8.0826540929638622</v>
      </c>
      <c r="E450" s="38">
        <f>D450*(1-VLOOKUP(A450,USD!A:K,9,0))</f>
        <v>8.1070924437791341</v>
      </c>
      <c r="F450">
        <v>8.1050000000000004</v>
      </c>
      <c r="G450" s="42">
        <f t="shared" si="115"/>
        <v>-2.802803720572733E-3</v>
      </c>
      <c r="H450" s="42">
        <f>(+B450/(D450*(1-VLOOKUP(A450,USD!A:K,9,0)))-1)</f>
        <v>-5.8087957064396623E-3</v>
      </c>
      <c r="I450" s="71">
        <f t="shared" si="111"/>
        <v>-5.5521283158543877E-3</v>
      </c>
      <c r="J450">
        <v>1855.99</v>
      </c>
      <c r="K450">
        <v>1869.79</v>
      </c>
      <c r="L450" s="71">
        <f t="shared" si="112"/>
        <v>7.4353848889272545E-3</v>
      </c>
      <c r="M450" s="70">
        <f t="shared" si="116"/>
        <v>2</v>
      </c>
      <c r="N450" s="50"/>
    </row>
    <row r="451" spans="1:14">
      <c r="A451" s="68">
        <v>43040</v>
      </c>
      <c r="B451">
        <v>8.07</v>
      </c>
      <c r="C451" s="71">
        <f t="shared" si="113"/>
        <v>1.2406947890819531E-3</v>
      </c>
      <c r="D451" s="38">
        <f t="shared" si="114"/>
        <v>8.1178307456987149</v>
      </c>
      <c r="E451" s="38">
        <f>D451*(1-VLOOKUP(A451,USD!A:K,9,0))</f>
        <v>8.1142358409108706</v>
      </c>
      <c r="F451">
        <v>8.1059999999999999</v>
      </c>
      <c r="G451" s="42">
        <f t="shared" si="115"/>
        <v>-5.8920599846280508E-3</v>
      </c>
      <c r="H451" s="42">
        <f>(+B451/(D451*(1-VLOOKUP(A451,USD!A:K,9,0)))-1)</f>
        <v>-5.4516336199940119E-3</v>
      </c>
      <c r="I451" s="71">
        <f t="shared" si="111"/>
        <v>-4.4411547002219942E-3</v>
      </c>
      <c r="J451">
        <v>1869.79</v>
      </c>
      <c r="K451">
        <v>1872.75</v>
      </c>
      <c r="L451" s="71">
        <f t="shared" si="112"/>
        <v>1.5830654779414033E-3</v>
      </c>
      <c r="M451" s="70">
        <f t="shared" si="116"/>
        <v>3</v>
      </c>
      <c r="N451" s="50"/>
    </row>
    <row r="452" spans="1:14">
      <c r="A452" s="68">
        <v>43041</v>
      </c>
      <c r="B452">
        <v>7.96</v>
      </c>
      <c r="C452" s="71">
        <f t="shared" si="113"/>
        <v>-1.3630731102850069E-2</v>
      </c>
      <c r="D452" s="38">
        <f t="shared" si="114"/>
        <v>7.9970110372446932</v>
      </c>
      <c r="E452" s="38">
        <f>D452*(1-VLOOKUP(A452,USD!A:K,9,0))</f>
        <v>8.0315931460435053</v>
      </c>
      <c r="F452">
        <v>7.9989999999999997</v>
      </c>
      <c r="G452" s="42">
        <f t="shared" si="115"/>
        <v>-4.6281088111946866E-3</v>
      </c>
      <c r="H452" s="42">
        <f>(+B452/(D452*(1-VLOOKUP(A452,USD!A:K,9,0)))-1)</f>
        <v>-8.9139408261452724E-3</v>
      </c>
      <c r="I452" s="71">
        <f t="shared" si="111"/>
        <v>-4.875609451181373E-3</v>
      </c>
      <c r="J452">
        <v>1872.75</v>
      </c>
      <c r="K452">
        <v>1847.57</v>
      </c>
      <c r="L452" s="71">
        <f t="shared" si="112"/>
        <v>-1.3445467894807162E-2</v>
      </c>
      <c r="M452" s="70">
        <f t="shared" si="116"/>
        <v>4</v>
      </c>
      <c r="N452" s="50"/>
    </row>
    <row r="453" spans="1:14">
      <c r="A453" s="68">
        <v>43042</v>
      </c>
      <c r="B453">
        <v>7.9</v>
      </c>
      <c r="C453" s="71">
        <f t="shared" si="113"/>
        <v>-7.5376884422110324E-3</v>
      </c>
      <c r="D453" s="38">
        <f t="shared" si="114"/>
        <v>7.9357897292118835</v>
      </c>
      <c r="E453" s="38">
        <f>D453*(1-VLOOKUP(A453,USD!A:K,9,0))</f>
        <v>7.9136263263618041</v>
      </c>
      <c r="F453">
        <v>7.907</v>
      </c>
      <c r="G453" s="42">
        <f t="shared" si="115"/>
        <v>-4.5099140013930006E-3</v>
      </c>
      <c r="H453" s="42">
        <f>(+B453/(D453*(1-VLOOKUP(A453,USD!A:K,9,0)))-1)</f>
        <v>-1.7218814485101541E-3</v>
      </c>
      <c r="I453" s="71">
        <f t="shared" si="111"/>
        <v>-8.8529151384841853E-4</v>
      </c>
      <c r="J453">
        <v>1847.57</v>
      </c>
      <c r="K453">
        <v>1832.97</v>
      </c>
      <c r="L453" s="71">
        <f t="shared" si="112"/>
        <v>-7.9022716324685938E-3</v>
      </c>
      <c r="M453" s="70">
        <f t="shared" si="116"/>
        <v>5</v>
      </c>
      <c r="N453" s="50"/>
    </row>
    <row r="454" spans="1:14">
      <c r="A454" s="68">
        <v>43045</v>
      </c>
      <c r="B454">
        <v>7.9</v>
      </c>
      <c r="C454" s="71">
        <f t="shared" si="113"/>
        <v>0</v>
      </c>
      <c r="D454" s="38">
        <f t="shared" si="114"/>
        <v>7.9817575301286974</v>
      </c>
      <c r="E454" s="38">
        <f>D454*(1-VLOOKUP(A454,USD!A:K,9,0))</f>
        <v>7.960375661873794</v>
      </c>
      <c r="F454">
        <v>7.9589999999999996</v>
      </c>
      <c r="G454" s="42">
        <f t="shared" si="115"/>
        <v>-1.0243048579224201E-2</v>
      </c>
      <c r="H454" s="42">
        <f>(+B454/(D454*(1-VLOOKUP(A454,USD!A:K,9,0)))-1)</f>
        <v>-7.5845242031682414E-3</v>
      </c>
      <c r="I454" s="71">
        <f t="shared" si="111"/>
        <v>-7.4129915818569314E-3</v>
      </c>
      <c r="J454">
        <v>1832.97</v>
      </c>
      <c r="K454">
        <v>1850.3</v>
      </c>
      <c r="L454" s="71">
        <f t="shared" si="112"/>
        <v>9.4546010027440897E-3</v>
      </c>
      <c r="M454" s="70">
        <f t="shared" si="116"/>
        <v>1</v>
      </c>
      <c r="N454" s="50"/>
    </row>
    <row r="455" spans="1:14">
      <c r="A455" s="68">
        <v>43046</v>
      </c>
      <c r="B455">
        <v>7.98</v>
      </c>
      <c r="C455" s="71">
        <f t="shared" si="113"/>
        <v>1.0126582278481067E-2</v>
      </c>
      <c r="D455" s="38">
        <f t="shared" si="114"/>
        <v>7.9967238447819273</v>
      </c>
      <c r="E455" s="38">
        <f>D455*(1-VLOOKUP(A455,USD!A:K,9,0))</f>
        <v>8.0108157036664664</v>
      </c>
      <c r="F455">
        <v>8.0120000000000005</v>
      </c>
      <c r="G455" s="42">
        <f t="shared" si="115"/>
        <v>-2.0913370408357501E-3</v>
      </c>
      <c r="H455" s="42">
        <f>(+B455/(D455*(1-VLOOKUP(A455,USD!A:K,9,0)))-1)</f>
        <v>-3.8467622781986899E-3</v>
      </c>
      <c r="I455" s="71">
        <f t="shared" si="111"/>
        <v>-3.9940089865202477E-3</v>
      </c>
      <c r="J455">
        <v>1850.3</v>
      </c>
      <c r="K455">
        <v>1859.07</v>
      </c>
      <c r="L455" s="71">
        <f t="shared" si="112"/>
        <v>4.739771928876424E-3</v>
      </c>
      <c r="M455" s="70">
        <f t="shared" si="116"/>
        <v>2</v>
      </c>
      <c r="N455" s="50"/>
    </row>
    <row r="456" spans="1:14">
      <c r="A456" s="68">
        <v>43047</v>
      </c>
      <c r="B456">
        <v>8</v>
      </c>
      <c r="C456" s="71">
        <f t="shared" si="113"/>
        <v>2.5062656641603454E-3</v>
      </c>
      <c r="D456" s="38">
        <f t="shared" si="114"/>
        <v>8.042469449778654</v>
      </c>
      <c r="E456" s="38">
        <f>D456*(1-VLOOKUP(A456,USD!A:K,9,0))</f>
        <v>8.019534312781218</v>
      </c>
      <c r="F456">
        <v>8.0250000000000004</v>
      </c>
      <c r="G456" s="42">
        <f t="shared" si="115"/>
        <v>-5.2806479457404576E-3</v>
      </c>
      <c r="H456" s="42">
        <f>(+B456/(D456*(1-VLOOKUP(A456,USD!A:K,9,0)))-1)</f>
        <v>-2.4358412869541768E-3</v>
      </c>
      <c r="I456" s="71">
        <f t="shared" si="111"/>
        <v>-3.1152647975077885E-3</v>
      </c>
      <c r="J456">
        <v>1859.07</v>
      </c>
      <c r="K456">
        <v>1866.14</v>
      </c>
      <c r="L456" s="71">
        <f t="shared" si="112"/>
        <v>3.802976757195875E-3</v>
      </c>
      <c r="M456" s="70">
        <f t="shared" si="116"/>
        <v>3</v>
      </c>
      <c r="N456" s="50"/>
    </row>
    <row r="457" spans="1:14">
      <c r="A457" s="68">
        <v>43048</v>
      </c>
      <c r="B457">
        <v>8.08</v>
      </c>
      <c r="C457" s="71">
        <f t="shared" si="113"/>
        <v>1.0000000000000009E-2</v>
      </c>
      <c r="D457" s="38">
        <f t="shared" si="114"/>
        <v>8.1022767584425601</v>
      </c>
      <c r="E457" s="38">
        <f>D457*(1-VLOOKUP(A457,USD!A:K,9,0))</f>
        <v>8.1147923045673203</v>
      </c>
      <c r="F457">
        <v>8.1050000000000004</v>
      </c>
      <c r="G457" s="42">
        <f t="shared" si="115"/>
        <v>-2.7494442743328795E-3</v>
      </c>
      <c r="H457" s="42">
        <f>(+B457/(D457*(1-VLOOKUP(A457,USD!A:K,9,0)))-1)</f>
        <v>-4.2875163357831703E-3</v>
      </c>
      <c r="I457" s="71">
        <f t="shared" si="111"/>
        <v>-3.0845157310303017E-3</v>
      </c>
      <c r="J457">
        <v>1866.14</v>
      </c>
      <c r="K457">
        <v>1884.11</v>
      </c>
      <c r="L457" s="71">
        <f t="shared" si="112"/>
        <v>9.6295026096646641E-3</v>
      </c>
      <c r="M457" s="70">
        <f t="shared" si="116"/>
        <v>4</v>
      </c>
      <c r="N457" s="50"/>
    </row>
    <row r="458" spans="1:14">
      <c r="A458" s="68">
        <v>43049</v>
      </c>
      <c r="B458">
        <v>8.1300000000000008</v>
      </c>
      <c r="C458" s="71">
        <f t="shared" si="113"/>
        <v>6.1881188118813046E-3</v>
      </c>
      <c r="D458" s="38">
        <f t="shared" si="114"/>
        <v>8.1760651713541161</v>
      </c>
      <c r="E458" s="38">
        <f>D458*(1-VLOOKUP(A458,USD!A:K,9,0))</f>
        <v>8.1628142165190241</v>
      </c>
      <c r="F458">
        <v>8.173</v>
      </c>
      <c r="G458" s="42">
        <f t="shared" si="115"/>
        <v>-5.6341492378889635E-3</v>
      </c>
      <c r="H458" s="42">
        <f>(+B458/(D458*(1-VLOOKUP(A458,USD!A:K,9,0)))-1)</f>
        <v>-4.0199636606474964E-3</v>
      </c>
      <c r="I458" s="71">
        <f t="shared" si="111"/>
        <v>-5.261225988009155E-3</v>
      </c>
      <c r="J458">
        <v>1884.11</v>
      </c>
      <c r="K458">
        <v>1900.63</v>
      </c>
      <c r="L458" s="71">
        <f t="shared" si="112"/>
        <v>8.7680655588051604E-3</v>
      </c>
      <c r="M458" s="70">
        <f t="shared" si="116"/>
        <v>5</v>
      </c>
      <c r="N458" s="50"/>
    </row>
    <row r="459" spans="1:14">
      <c r="A459" s="68">
        <v>43052</v>
      </c>
      <c r="B459">
        <v>8.16</v>
      </c>
      <c r="C459" s="71">
        <f t="shared" si="113"/>
        <v>3.6900369003689537E-3</v>
      </c>
      <c r="D459" s="38">
        <f t="shared" si="114"/>
        <v>8.1979838895524111</v>
      </c>
      <c r="E459" s="38">
        <f>D459*(1-VLOOKUP(A459,USD!A:K,9,0))</f>
        <v>8.189943439859384</v>
      </c>
      <c r="F459">
        <v>8.1820000000000004</v>
      </c>
      <c r="G459" s="42">
        <f t="shared" si="115"/>
        <v>-4.6333208340184617E-3</v>
      </c>
      <c r="H459" s="42">
        <f>(+B459/(D459*(1-VLOOKUP(A459,USD!A:K,9,0)))-1)</f>
        <v>-3.6561229121135908E-3</v>
      </c>
      <c r="I459" s="71">
        <f t="shared" si="111"/>
        <v>-2.6888291371303108E-3</v>
      </c>
      <c r="J459">
        <v>1900.63</v>
      </c>
      <c r="K459">
        <v>1906.44</v>
      </c>
      <c r="L459" s="71">
        <f t="shared" si="112"/>
        <v>3.0568811394116047E-3</v>
      </c>
      <c r="M459" s="70">
        <f t="shared" si="116"/>
        <v>1</v>
      </c>
      <c r="N459" s="50"/>
    </row>
    <row r="460" spans="1:14">
      <c r="A460" s="68">
        <v>43053</v>
      </c>
      <c r="B460">
        <v>8.1199999999999992</v>
      </c>
      <c r="C460" s="71">
        <f t="shared" si="113"/>
        <v>-4.9019607843138191E-3</v>
      </c>
      <c r="D460" s="38">
        <f t="shared" si="114"/>
        <v>8.1402840057908978</v>
      </c>
      <c r="E460" s="38">
        <f>D460*(1-VLOOKUP(A460,USD!A:K,9,0))</f>
        <v>8.1452852463919161</v>
      </c>
      <c r="F460">
        <v>8.1470000000000002</v>
      </c>
      <c r="G460" s="42">
        <f t="shared" si="115"/>
        <v>-2.4918056638403296E-3</v>
      </c>
      <c r="H460" s="42">
        <f>(+B460/(D460*(1-VLOOKUP(A460,USD!A:K,9,0)))-1)</f>
        <v>-3.1042800377208968E-3</v>
      </c>
      <c r="I460" s="71">
        <f t="shared" si="111"/>
        <v>-3.3141033509268558E-3</v>
      </c>
      <c r="J460">
        <v>1906.44</v>
      </c>
      <c r="K460">
        <v>1896.72</v>
      </c>
      <c r="L460" s="71">
        <f t="shared" si="112"/>
        <v>-5.0985082142632754E-3</v>
      </c>
      <c r="M460" s="70">
        <f t="shared" si="116"/>
        <v>2</v>
      </c>
      <c r="N460" s="50"/>
    </row>
    <row r="461" spans="1:14">
      <c r="A461" s="68">
        <v>43054</v>
      </c>
      <c r="B461">
        <v>8</v>
      </c>
      <c r="C461" s="71">
        <f t="shared" si="113"/>
        <v>-1.477832512315258E-2</v>
      </c>
      <c r="D461" s="38">
        <f t="shared" si="114"/>
        <v>8.023982327386225</v>
      </c>
      <c r="E461" s="38">
        <f>D461*(1-VLOOKUP(A461,USD!A:K,9,0))</f>
        <v>8.0321469693110377</v>
      </c>
      <c r="F461">
        <v>8.0389999999999997</v>
      </c>
      <c r="G461" s="42">
        <f t="shared" si="115"/>
        <v>-2.9888310327369494E-3</v>
      </c>
      <c r="H461" s="42">
        <f>(+B461/(D461*(1-VLOOKUP(A461,USD!A:K,9,0)))-1)</f>
        <v>-4.0022884832491279E-3</v>
      </c>
      <c r="I461" s="71">
        <f t="shared" si="111"/>
        <v>-4.8513496703569414E-3</v>
      </c>
      <c r="J461">
        <v>1896.72</v>
      </c>
      <c r="K461">
        <v>1868.08</v>
      </c>
      <c r="L461" s="71">
        <f t="shared" si="112"/>
        <v>-1.509975114935258E-2</v>
      </c>
      <c r="M461" s="70">
        <f t="shared" si="116"/>
        <v>3</v>
      </c>
      <c r="N461" s="50"/>
    </row>
    <row r="462" spans="1:14">
      <c r="A462" s="68">
        <v>43055</v>
      </c>
      <c r="B462">
        <v>8.0299999999999994</v>
      </c>
      <c r="C462" s="71">
        <f t="shared" si="113"/>
        <v>3.7499999999999201E-3</v>
      </c>
      <c r="D462" s="38">
        <f t="shared" si="114"/>
        <v>8.0828080917305467</v>
      </c>
      <c r="E462" s="38">
        <f>D462*(1-VLOOKUP(A462,USD!A:K,9,0))</f>
        <v>8.0845124368686072</v>
      </c>
      <c r="F462">
        <v>8.09</v>
      </c>
      <c r="G462" s="42">
        <f t="shared" si="115"/>
        <v>-6.533384330202674E-3</v>
      </c>
      <c r="H462" s="42">
        <f>(+B462/(D462*(1-VLOOKUP(A462,USD!A:K,9,0)))-1)</f>
        <v>-6.7428230575797832E-3</v>
      </c>
      <c r="I462" s="71">
        <f t="shared" si="111"/>
        <v>-7.4165636588381378E-3</v>
      </c>
      <c r="J462">
        <v>1868.08</v>
      </c>
      <c r="K462">
        <v>1878.26</v>
      </c>
      <c r="L462" s="71">
        <f t="shared" si="112"/>
        <v>5.4494454198963371E-3</v>
      </c>
      <c r="M462" s="70">
        <f t="shared" si="116"/>
        <v>4</v>
      </c>
      <c r="N462" s="50"/>
    </row>
    <row r="463" spans="1:14">
      <c r="A463" s="68">
        <v>43056</v>
      </c>
      <c r="B463">
        <v>7.83</v>
      </c>
      <c r="C463" s="71">
        <f t="shared" si="113"/>
        <v>-2.490660024906588E-2</v>
      </c>
      <c r="D463" s="38">
        <f t="shared" si="114"/>
        <v>7.8989335874692541</v>
      </c>
      <c r="E463" s="38">
        <f>D463*(1-VLOOKUP(A463,USD!A:K,9,0))</f>
        <v>7.9032359605274696</v>
      </c>
      <c r="F463">
        <v>7.9020000000000001</v>
      </c>
      <c r="G463" s="42">
        <f t="shared" si="115"/>
        <v>-8.7269486071650526E-3</v>
      </c>
      <c r="H463" s="42">
        <f>(+B463/(D463*(1-VLOOKUP(A463,USD!A:K,9,0)))-1)</f>
        <v>-9.2665790181698515E-3</v>
      </c>
      <c r="I463" s="71">
        <f t="shared" si="111"/>
        <v>-9.1116173120728838E-3</v>
      </c>
      <c r="J463">
        <v>1878.26</v>
      </c>
      <c r="K463">
        <v>1833.9</v>
      </c>
      <c r="L463" s="71">
        <f t="shared" si="112"/>
        <v>-2.3617603526668196E-2</v>
      </c>
      <c r="M463" s="70">
        <f t="shared" si="116"/>
        <v>5</v>
      </c>
      <c r="N463" s="50"/>
    </row>
    <row r="464" spans="1:14">
      <c r="A464" s="68">
        <v>43059</v>
      </c>
      <c r="B464">
        <v>7.97</v>
      </c>
      <c r="C464" s="71">
        <f t="shared" si="113"/>
        <v>1.7879948914431676E-2</v>
      </c>
      <c r="D464" s="38">
        <f t="shared" si="114"/>
        <v>8.0133837722885648</v>
      </c>
      <c r="E464" s="38">
        <f>D464*(1-VLOOKUP(A464,USD!A:K,9,0))</f>
        <v>8.0046929174935944</v>
      </c>
      <c r="F464">
        <v>8.0020000000000007</v>
      </c>
      <c r="G464" s="42">
        <f t="shared" si="115"/>
        <v>-5.4139142116956807E-3</v>
      </c>
      <c r="H464" s="42">
        <f>(+B464/(D464*(1-VLOOKUP(A464,USD!A:K,9,0)))-1)</f>
        <v>-4.3340722562605904E-3</v>
      </c>
      <c r="I464" s="71">
        <f t="shared" si="111"/>
        <v>-3.9990002499376009E-3</v>
      </c>
      <c r="J464">
        <v>1833.9</v>
      </c>
      <c r="K464">
        <v>1859.75</v>
      </c>
      <c r="L464" s="71">
        <f t="shared" si="112"/>
        <v>1.40956431648398E-2</v>
      </c>
      <c r="M464" s="70">
        <f t="shared" si="116"/>
        <v>1</v>
      </c>
      <c r="N464" s="50"/>
    </row>
    <row r="465" spans="1:14">
      <c r="A465" s="68">
        <v>43060</v>
      </c>
      <c r="B465">
        <v>7.92</v>
      </c>
      <c r="C465" s="71">
        <f t="shared" si="113"/>
        <v>-6.273525721455453E-3</v>
      </c>
      <c r="D465" s="38">
        <f t="shared" si="114"/>
        <v>7.9899953864766786</v>
      </c>
      <c r="E465" s="38">
        <f>D465*(1-VLOOKUP(A465,USD!A:K,9,0))</f>
        <v>7.9873735214175907</v>
      </c>
      <c r="F465">
        <v>7.9710000000000001</v>
      </c>
      <c r="G465" s="42">
        <f t="shared" si="115"/>
        <v>-8.7603788351552359E-3</v>
      </c>
      <c r="H465" s="42">
        <f>(+B465/(D465*(1-VLOOKUP(A465,USD!A:K,9,0)))-1)</f>
        <v>-8.4350032256452767E-3</v>
      </c>
      <c r="I465" s="71">
        <f t="shared" si="111"/>
        <v>-6.398193451260803E-3</v>
      </c>
      <c r="J465">
        <v>1859.75</v>
      </c>
      <c r="K465">
        <v>1856.96</v>
      </c>
      <c r="L465" s="71">
        <f t="shared" si="112"/>
        <v>-1.5002016400053053E-3</v>
      </c>
      <c r="M465" s="70">
        <f t="shared" si="116"/>
        <v>2</v>
      </c>
      <c r="N465" s="50"/>
    </row>
    <row r="466" spans="1:14">
      <c r="A466" s="68">
        <v>43061</v>
      </c>
      <c r="B466">
        <v>7.96</v>
      </c>
      <c r="C466" s="71">
        <f t="shared" si="113"/>
        <v>5.050505050504972E-3</v>
      </c>
      <c r="D466" s="38">
        <f t="shared" si="114"/>
        <v>7.9556328515423056</v>
      </c>
      <c r="E466" s="38">
        <f>D466*(1-VLOOKUP(A466,USD!A:K,9,0))</f>
        <v>7.9879121842623197</v>
      </c>
      <c r="F466">
        <v>7.9720000000000004</v>
      </c>
      <c r="G466" s="42">
        <f t="shared" si="115"/>
        <v>5.4893790842136525E-4</v>
      </c>
      <c r="H466" s="42">
        <f>(+B466/(D466*(1-VLOOKUP(A466,USD!A:K,9,0)))-1)</f>
        <v>-3.4943028439036183E-3</v>
      </c>
      <c r="I466" s="71">
        <f t="shared" si="111"/>
        <v>-1.5052684395384652E-3</v>
      </c>
      <c r="J466">
        <v>1856.96</v>
      </c>
      <c r="K466">
        <v>1853.38</v>
      </c>
      <c r="L466" s="71">
        <f t="shared" si="112"/>
        <v>-1.9278821299327786E-3</v>
      </c>
      <c r="M466" s="70">
        <f t="shared" si="116"/>
        <v>3</v>
      </c>
      <c r="N466" s="50"/>
    </row>
    <row r="467" spans="1:14">
      <c r="A467" s="68">
        <v>43062</v>
      </c>
      <c r="B467">
        <v>7.67</v>
      </c>
      <c r="C467" s="71">
        <f t="shared" si="113"/>
        <v>-3.6432160804020119E-2</v>
      </c>
      <c r="D467" s="38">
        <f t="shared" si="114"/>
        <v>7.7199420302366493</v>
      </c>
      <c r="E467" s="38">
        <f>D467*(1-VLOOKUP(A467,USD!A:K,9,0))</f>
        <v>7.7506723371832775</v>
      </c>
      <c r="F467">
        <v>7.718</v>
      </c>
      <c r="G467" s="42">
        <f t="shared" si="115"/>
        <v>-6.4692234787568914E-3</v>
      </c>
      <c r="H467" s="42">
        <f>(+B467/(D467*(1-VLOOKUP(A467,USD!A:K,9,0)))-1)</f>
        <v>-1.0408430865572527E-2</v>
      </c>
      <c r="I467" s="71">
        <f t="shared" si="111"/>
        <v>-6.2192277792174622E-3</v>
      </c>
      <c r="J467">
        <v>1853.38</v>
      </c>
      <c r="K467">
        <v>1794.78</v>
      </c>
      <c r="L467" s="71">
        <f t="shared" si="112"/>
        <v>-3.1617908901574454E-2</v>
      </c>
      <c r="M467" s="70">
        <f t="shared" si="116"/>
        <v>4</v>
      </c>
      <c r="N467" s="50"/>
    </row>
    <row r="468" spans="1:14">
      <c r="A468" s="68">
        <v>43063</v>
      </c>
      <c r="B468">
        <v>7.6</v>
      </c>
      <c r="C468" s="71">
        <f t="shared" si="113"/>
        <v>-9.126466753585416E-3</v>
      </c>
      <c r="D468" s="38">
        <f t="shared" si="114"/>
        <v>7.6658809881991115</v>
      </c>
      <c r="E468" s="38">
        <f>D468*(1-VLOOKUP(A468,USD!A:K,9,0))</f>
        <v>7.6707788874297815</v>
      </c>
      <c r="F468">
        <v>7.6520000000000001</v>
      </c>
      <c r="G468" s="42">
        <f t="shared" si="115"/>
        <v>-8.5940530906400969E-3</v>
      </c>
      <c r="H468" s="42">
        <f>(+B468/(D468*(1-VLOOKUP(A468,USD!A:K,9,0)))-1)</f>
        <v>-9.227079605405919E-3</v>
      </c>
      <c r="I468" s="71">
        <f t="shared" si="111"/>
        <v>-6.7956089911135331E-3</v>
      </c>
      <c r="J468">
        <v>1794.78</v>
      </c>
      <c r="K468">
        <v>1782.66</v>
      </c>
      <c r="L468" s="71">
        <f t="shared" si="112"/>
        <v>-6.7529167920301614E-3</v>
      </c>
      <c r="M468" s="70">
        <f t="shared" si="116"/>
        <v>5</v>
      </c>
      <c r="N468" s="50"/>
    </row>
    <row r="469" spans="1:14">
      <c r="A469" s="68">
        <v>43066</v>
      </c>
      <c r="B469">
        <v>7.52</v>
      </c>
      <c r="C469" s="71">
        <f t="shared" si="113"/>
        <v>-1.0526315789473717E-2</v>
      </c>
      <c r="D469" s="38">
        <f t="shared" si="114"/>
        <v>7.5585960306508255</v>
      </c>
      <c r="E469" s="38">
        <f>D469*(1-VLOOKUP(A469,USD!A:K,9,0))</f>
        <v>7.5494790560466125</v>
      </c>
      <c r="F469">
        <v>7.5419999999999998</v>
      </c>
      <c r="G469" s="42">
        <f t="shared" si="115"/>
        <v>-5.1062433412654151E-3</v>
      </c>
      <c r="H469" s="42">
        <f>(+B469/(D469*(1-VLOOKUP(A469,USD!A:K,9,0)))-1)</f>
        <v>-3.9047801613546484E-3</v>
      </c>
      <c r="I469" s="71">
        <f t="shared" si="111"/>
        <v>-2.9169981437284775E-3</v>
      </c>
      <c r="J469">
        <v>1782.66</v>
      </c>
      <c r="K469">
        <v>1760.9</v>
      </c>
      <c r="L469" s="71">
        <f t="shared" si="112"/>
        <v>-1.2206477959902595E-2</v>
      </c>
      <c r="M469" s="70">
        <f t="shared" si="116"/>
        <v>1</v>
      </c>
      <c r="N469" s="50"/>
    </row>
    <row r="470" spans="1:14">
      <c r="A470" s="68">
        <v>43067</v>
      </c>
      <c r="B470">
        <v>7.7</v>
      </c>
      <c r="C470" s="71">
        <f t="shared" si="113"/>
        <v>2.3936170212766061E-2</v>
      </c>
      <c r="D470" s="38">
        <f t="shared" si="114"/>
        <v>7.6832117326367184</v>
      </c>
      <c r="E470" s="38">
        <f>D470*(1-VLOOKUP(A470,USD!A:K,9,0))</f>
        <v>7.6710471885704266</v>
      </c>
      <c r="F470">
        <v>7.681</v>
      </c>
      <c r="G470" s="42">
        <f t="shared" si="115"/>
        <v>2.1850585337859219E-3</v>
      </c>
      <c r="H470" s="42">
        <f>(+B470/(D470*(1-VLOOKUP(A470,USD!A:K,9,0)))-1)</f>
        <v>3.7742971354304267E-3</v>
      </c>
      <c r="I470" s="71">
        <f t="shared" si="111"/>
        <v>2.4736362452806304E-3</v>
      </c>
      <c r="J470">
        <v>1760.9</v>
      </c>
      <c r="K470">
        <v>1793.87</v>
      </c>
      <c r="L470" s="71">
        <f t="shared" si="112"/>
        <v>1.8723380089726627E-2</v>
      </c>
      <c r="M470" s="70">
        <f t="shared" si="116"/>
        <v>2</v>
      </c>
      <c r="N470" s="50"/>
    </row>
    <row r="471" spans="1:14">
      <c r="A471" s="68">
        <v>43068</v>
      </c>
      <c r="B471">
        <v>7.63</v>
      </c>
      <c r="C471" s="71">
        <f t="shared" si="113"/>
        <v>-9.0909090909091494E-3</v>
      </c>
      <c r="D471" s="38">
        <f t="shared" si="114"/>
        <v>7.6532110911047075</v>
      </c>
      <c r="E471" s="38">
        <f>D471*(1-VLOOKUP(A471,USD!A:K,9,0))</f>
        <v>7.651959896293155</v>
      </c>
      <c r="F471">
        <v>7.6580000000000004</v>
      </c>
      <c r="G471" s="42">
        <f t="shared" si="115"/>
        <v>-3.0328565132203833E-3</v>
      </c>
      <c r="H471" s="42">
        <f>(+B471/(D471*(1-VLOOKUP(A471,USD!A:K,9,0)))-1)</f>
        <v>-2.8698394386245107E-3</v>
      </c>
      <c r="I471" s="71">
        <f t="shared" si="111"/>
        <v>-3.6563071297989191E-3</v>
      </c>
      <c r="J471">
        <v>1793.87</v>
      </c>
      <c r="K471">
        <v>1787.38</v>
      </c>
      <c r="L471" s="71">
        <f t="shared" ref="L471:L534" si="117">+K471/J471-1</f>
        <v>-3.6178764347470915E-3</v>
      </c>
      <c r="M471" s="70">
        <f t="shared" si="116"/>
        <v>3</v>
      </c>
      <c r="N471" s="50"/>
    </row>
    <row r="472" spans="1:14">
      <c r="A472" s="68">
        <v>43069</v>
      </c>
      <c r="B472">
        <v>7.56</v>
      </c>
      <c r="C472" s="71">
        <f t="shared" si="113"/>
        <v>-9.1743119266055606E-3</v>
      </c>
      <c r="D472" s="38">
        <f t="shared" si="114"/>
        <v>7.5848210229497921</v>
      </c>
      <c r="E472" s="38">
        <f>D472*(1-VLOOKUP(A472,USD!A:K,9,0))</f>
        <v>7.5736413509099547</v>
      </c>
      <c r="F472">
        <v>7.569</v>
      </c>
      <c r="G472" s="42">
        <f t="shared" si="115"/>
        <v>-3.2724599400157928E-3</v>
      </c>
      <c r="H472" s="42">
        <f>(+B472/(D472*(1-VLOOKUP(A472,USD!A:K,9,0)))-1)</f>
        <v>-1.8011614595819792E-3</v>
      </c>
      <c r="I472" s="71">
        <f t="shared" si="111"/>
        <v>-1.1890606420927874E-3</v>
      </c>
      <c r="J472">
        <v>1787.38</v>
      </c>
      <c r="K472">
        <v>1770.3</v>
      </c>
      <c r="L472" s="71">
        <f t="shared" si="117"/>
        <v>-9.5558862692880497E-3</v>
      </c>
      <c r="M472" s="70">
        <f t="shared" si="116"/>
        <v>4</v>
      </c>
      <c r="N472" s="50"/>
    </row>
    <row r="473" spans="1:14" ht="42">
      <c r="A473" s="68">
        <v>43070</v>
      </c>
      <c r="B473">
        <v>7.7</v>
      </c>
      <c r="C473" s="71">
        <f t="shared" si="113"/>
        <v>1.8518518518518601E-2</v>
      </c>
      <c r="D473" s="38">
        <f t="shared" si="114"/>
        <v>7.7157367564819515</v>
      </c>
      <c r="E473" s="38">
        <f>D473*(1-VLOOKUP(A473,USD!A:K,9,0))</f>
        <v>7.7163723414962719</v>
      </c>
      <c r="F473">
        <v>7.7210000000000001</v>
      </c>
      <c r="G473" s="42">
        <f t="shared" si="115"/>
        <v>-2.0395662758622146E-3</v>
      </c>
      <c r="H473" s="42">
        <f>(+B473/(D473*(1-VLOOKUP(A473,USD!A:K,9,0)))-1)</f>
        <v>-2.1217666504020904E-3</v>
      </c>
      <c r="I473" s="71">
        <f t="shared" si="111"/>
        <v>-2.7198549410697437E-3</v>
      </c>
      <c r="J473">
        <v>1770.3</v>
      </c>
      <c r="K473">
        <v>1804.62</v>
      </c>
      <c r="L473" s="71">
        <f t="shared" si="117"/>
        <v>1.9386544653448468E-2</v>
      </c>
      <c r="M473" s="70">
        <f t="shared" si="116"/>
        <v>5</v>
      </c>
      <c r="N473" s="50" t="s">
        <v>591</v>
      </c>
    </row>
    <row r="474" spans="1:14">
      <c r="A474" s="68">
        <v>43073</v>
      </c>
      <c r="B474">
        <v>7.65</v>
      </c>
      <c r="C474" s="71">
        <f t="shared" si="113"/>
        <v>-6.4935064935064402E-3</v>
      </c>
      <c r="D474" s="38">
        <f t="shared" si="114"/>
        <v>7.6916925280668504</v>
      </c>
      <c r="E474" s="38">
        <f>D474*(1-VLOOKUP(A474,USD!A:K,9,0))</f>
        <v>7.6929947779704095</v>
      </c>
      <c r="F474">
        <v>7.6909999999999998</v>
      </c>
      <c r="G474" s="42">
        <f t="shared" si="115"/>
        <v>-5.4204621303718392E-3</v>
      </c>
      <c r="H474" s="42">
        <f>(+B474/(D474*(1-VLOOKUP(A474,USD!A:K,9,0)))-1)</f>
        <v>-5.5888219362281166E-3</v>
      </c>
      <c r="I474" s="71">
        <f t="shared" si="111"/>
        <v>-5.3309062540630725E-3</v>
      </c>
      <c r="J474">
        <v>1804.62</v>
      </c>
      <c r="K474">
        <v>1797.77</v>
      </c>
      <c r="L474" s="71">
        <f t="shared" si="117"/>
        <v>-3.7958129689352749E-3</v>
      </c>
      <c r="M474" s="70">
        <f t="shared" si="116"/>
        <v>1</v>
      </c>
    </row>
    <row r="475" spans="1:14">
      <c r="A475" s="68">
        <v>43074</v>
      </c>
      <c r="B475">
        <v>7.47</v>
      </c>
      <c r="C475" s="71">
        <f t="shared" si="113"/>
        <v>-2.352941176470591E-2</v>
      </c>
      <c r="D475" s="38">
        <f t="shared" si="114"/>
        <v>7.523384910194296</v>
      </c>
      <c r="E475" s="38">
        <f>D475*(1-VLOOKUP(A475,USD!A:K,9,0))</f>
        <v>7.5238569364577286</v>
      </c>
      <c r="F475">
        <v>7.5229999999999997</v>
      </c>
      <c r="G475" s="42">
        <f t="shared" si="115"/>
        <v>-7.095863209385822E-3</v>
      </c>
      <c r="H475" s="42">
        <f>(+B475/(D475*(1-VLOOKUP(A475,USD!A:K,9,0)))-1)</f>
        <v>-7.1581553068558179E-3</v>
      </c>
      <c r="I475" s="71">
        <f t="shared" si="111"/>
        <v>-7.0450618104479501E-3</v>
      </c>
      <c r="J475">
        <v>1797.77</v>
      </c>
      <c r="K475">
        <v>1758.59</v>
      </c>
      <c r="L475" s="71">
        <f t="shared" si="117"/>
        <v>-2.1793666598063144E-2</v>
      </c>
      <c r="M475" s="70">
        <f t="shared" si="116"/>
        <v>2</v>
      </c>
    </row>
    <row r="476" spans="1:14">
      <c r="A476" s="68">
        <v>43075</v>
      </c>
      <c r="B476">
        <v>7.53</v>
      </c>
      <c r="C476" s="71">
        <f t="shared" si="113"/>
        <v>8.0321285140563248E-3</v>
      </c>
      <c r="D476" s="38">
        <f t="shared" si="114"/>
        <v>7.6330265326198834</v>
      </c>
      <c r="E476" s="38">
        <f>D476*(1-VLOOKUP(A476,USD!A:K,9,0))</f>
        <v>7.6297671082778846</v>
      </c>
      <c r="F476">
        <v>7.6310000000000002</v>
      </c>
      <c r="G476" s="42">
        <f t="shared" si="115"/>
        <v>-1.3497468164115123E-2</v>
      </c>
      <c r="H476" s="42">
        <f>(+B476/(D476*(1-VLOOKUP(A476,USD!A:K,9,0)))-1)</f>
        <v>-1.307603585562167E-2</v>
      </c>
      <c r="I476" s="71">
        <f t="shared" si="111"/>
        <v>-1.3235486830035392E-2</v>
      </c>
      <c r="J476">
        <v>1758.59</v>
      </c>
      <c r="K476">
        <v>1784.31</v>
      </c>
      <c r="L476" s="71">
        <f t="shared" si="117"/>
        <v>1.462535326596881E-2</v>
      </c>
      <c r="M476" s="70">
        <f t="shared" si="116"/>
        <v>3</v>
      </c>
    </row>
    <row r="477" spans="1:14">
      <c r="A477" s="68">
        <v>43076</v>
      </c>
      <c r="B477">
        <v>7.48</v>
      </c>
      <c r="C477" s="71">
        <f t="shared" si="113"/>
        <v>-6.6401062416998613E-3</v>
      </c>
      <c r="D477" s="38">
        <f t="shared" si="114"/>
        <v>7.5996943860652024</v>
      </c>
      <c r="E477" s="38">
        <f>D477*(1-VLOOKUP(A477,USD!A:K,9,0))</f>
        <v>7.5983392828569318</v>
      </c>
      <c r="F477">
        <v>7.5960000000000001</v>
      </c>
      <c r="G477" s="42">
        <f t="shared" si="115"/>
        <v>-1.5749894664800368E-2</v>
      </c>
      <c r="H477" s="42">
        <f>(+B477/(D477*(1-VLOOKUP(A477,USD!A:K,9,0)))-1)</f>
        <v>-1.5574361508694845E-2</v>
      </c>
      <c r="I477" s="71">
        <f t="shared" si="111"/>
        <v>-1.5271195365982093E-2</v>
      </c>
      <c r="J477">
        <v>1784.31</v>
      </c>
      <c r="K477">
        <v>1776.99</v>
      </c>
      <c r="L477" s="71">
        <f t="shared" si="117"/>
        <v>-4.1024261479226665E-3</v>
      </c>
      <c r="M477" s="70">
        <f t="shared" si="116"/>
        <v>4</v>
      </c>
    </row>
    <row r="478" spans="1:14">
      <c r="A478" s="68">
        <v>43077</v>
      </c>
      <c r="B478">
        <v>7.62</v>
      </c>
      <c r="C478" s="71">
        <f t="shared" si="113"/>
        <v>1.8716577540106805E-2</v>
      </c>
      <c r="D478" s="38">
        <f t="shared" si="114"/>
        <v>7.6608463525399699</v>
      </c>
      <c r="E478" s="38">
        <f>D478*(1-VLOOKUP(A478,USD!A:K,9,0))</f>
        <v>7.6550319711176176</v>
      </c>
      <c r="F478">
        <v>7.65</v>
      </c>
      <c r="G478" s="42">
        <f t="shared" si="115"/>
        <v>-5.3318328889897515E-3</v>
      </c>
      <c r="H478" s="42">
        <f>(+B478/(D478*(1-VLOOKUP(A478,USD!A:K,9,0)))-1)</f>
        <v>-4.5763324372507519E-3</v>
      </c>
      <c r="I478" s="71">
        <f t="shared" si="111"/>
        <v>-3.9215686274509665E-3</v>
      </c>
      <c r="J478">
        <v>1776.99</v>
      </c>
      <c r="K478">
        <v>1792.16</v>
      </c>
      <c r="L478" s="71">
        <f t="shared" si="117"/>
        <v>8.5369079173209794E-3</v>
      </c>
      <c r="M478" s="70">
        <f t="shared" si="116"/>
        <v>5</v>
      </c>
    </row>
    <row r="479" spans="1:14">
      <c r="A479" s="68">
        <v>43080</v>
      </c>
      <c r="B479">
        <v>7.74</v>
      </c>
      <c r="C479" s="71">
        <f t="shared" si="113"/>
        <v>1.5748031496062964E-2</v>
      </c>
      <c r="D479" s="38">
        <f t="shared" si="114"/>
        <v>7.7559464556736</v>
      </c>
      <c r="E479" s="38">
        <f>D479*(1-VLOOKUP(A479,USD!A:K,9,0))</f>
        <v>7.7611533437253915</v>
      </c>
      <c r="F479">
        <v>7.7640000000000002</v>
      </c>
      <c r="G479" s="42">
        <f t="shared" si="115"/>
        <v>-2.0560296238165687E-3</v>
      </c>
      <c r="H479" s="42">
        <f>(+B479/(D479*(1-VLOOKUP(A479,USD!A:K,9,0)))-1)</f>
        <v>-2.7255412679730862E-3</v>
      </c>
      <c r="I479" s="71">
        <f t="shared" si="111"/>
        <v>-3.0911901081916993E-3</v>
      </c>
      <c r="J479">
        <v>1792.16</v>
      </c>
      <c r="K479">
        <v>1816.98</v>
      </c>
      <c r="L479" s="71">
        <f t="shared" si="117"/>
        <v>1.3849209891973802E-2</v>
      </c>
      <c r="M479" s="70">
        <f t="shared" si="116"/>
        <v>1</v>
      </c>
    </row>
    <row r="480" spans="1:14">
      <c r="A480" s="68">
        <v>43081</v>
      </c>
      <c r="B480">
        <v>7.65</v>
      </c>
      <c r="C480" s="71">
        <f t="shared" si="113"/>
        <v>-1.1627906976744207E-2</v>
      </c>
      <c r="D480" s="38">
        <f t="shared" si="114"/>
        <v>7.6858463824588057</v>
      </c>
      <c r="E480" s="38">
        <f>D480*(1-VLOOKUP(A480,USD!A:K,9,0))</f>
        <v>7.6858463824588057</v>
      </c>
      <c r="F480">
        <v>7.68</v>
      </c>
      <c r="G480" s="42">
        <f t="shared" si="115"/>
        <v>-4.6639472967631157E-3</v>
      </c>
      <c r="H480" s="42">
        <f>(+B480/(D480*(1-VLOOKUP(A480,USD!A:K,9,0)))-1)</f>
        <v>-4.6639472967631157E-3</v>
      </c>
      <c r="I480" s="71">
        <f t="shared" si="111"/>
        <v>-3.906249999999889E-3</v>
      </c>
      <c r="J480">
        <v>1816.98</v>
      </c>
      <c r="K480">
        <v>1798.69</v>
      </c>
      <c r="L480" s="71">
        <f t="shared" si="117"/>
        <v>-1.006615372761388E-2</v>
      </c>
      <c r="M480" s="70">
        <f t="shared" si="116"/>
        <v>2</v>
      </c>
    </row>
    <row r="481" spans="1:13">
      <c r="A481" s="68">
        <v>43082</v>
      </c>
      <c r="B481">
        <v>7.66</v>
      </c>
      <c r="C481" s="71">
        <f t="shared" si="113"/>
        <v>1.3071895424836555E-3</v>
      </c>
      <c r="D481" s="38">
        <f t="shared" si="114"/>
        <v>7.7115963284390299</v>
      </c>
      <c r="E481" s="38">
        <f>D481*(1-VLOOKUP(A481,USD!A:K,9,0))</f>
        <v>7.7070072155450502</v>
      </c>
      <c r="F481">
        <v>7.7119999999999997</v>
      </c>
      <c r="G481" s="42">
        <f t="shared" si="115"/>
        <v>-6.6907455008701211E-3</v>
      </c>
      <c r="H481" s="42">
        <f>(+B481/(D481*(1-VLOOKUP(A481,USD!A:K,9,0)))-1)</f>
        <v>-6.0992826697030544E-3</v>
      </c>
      <c r="I481" s="71">
        <f t="shared" si="111"/>
        <v>-6.7427385892115943E-3</v>
      </c>
      <c r="J481">
        <v>1798.69</v>
      </c>
      <c r="K481">
        <v>1806.09</v>
      </c>
      <c r="L481" s="71">
        <f t="shared" si="117"/>
        <v>4.1141052654987131E-3</v>
      </c>
      <c r="M481" s="70">
        <f t="shared" si="116"/>
        <v>3</v>
      </c>
    </row>
    <row r="482" spans="1:13">
      <c r="A482" s="68">
        <v>43083</v>
      </c>
      <c r="B482">
        <v>7.62</v>
      </c>
      <c r="C482" s="71">
        <f t="shared" si="113"/>
        <v>-5.2219321148825326E-3</v>
      </c>
      <c r="D482" s="38">
        <f t="shared" si="114"/>
        <v>7.661827527974796</v>
      </c>
      <c r="E482" s="38">
        <f>D482*(1-VLOOKUP(A482,USD!A:K,9,0))</f>
        <v>7.6784758701400611</v>
      </c>
      <c r="F482">
        <v>7.68</v>
      </c>
      <c r="G482" s="42">
        <f t="shared" si="115"/>
        <v>-5.4592103283551685E-3</v>
      </c>
      <c r="H482" s="42">
        <f>(+B482/(D482*(1-VLOOKUP(A482,USD!A:K,9,0)))-1)</f>
        <v>-7.6155569320027761E-3</v>
      </c>
      <c r="I482" s="71">
        <f t="shared" si="111"/>
        <v>-7.8125E-3</v>
      </c>
      <c r="J482">
        <v>1806.09</v>
      </c>
      <c r="K482">
        <v>1794.34</v>
      </c>
      <c r="L482" s="71">
        <f t="shared" si="117"/>
        <v>-6.5057666007785064E-3</v>
      </c>
      <c r="M482" s="70">
        <f t="shared" si="116"/>
        <v>4</v>
      </c>
    </row>
    <row r="483" spans="1:13">
      <c r="A483" s="68">
        <v>43084</v>
      </c>
      <c r="B483">
        <v>7.56</v>
      </c>
      <c r="C483" s="71">
        <f t="shared" si="113"/>
        <v>-7.8740157480315931E-3</v>
      </c>
      <c r="D483" s="38">
        <f t="shared" si="114"/>
        <v>7.635615100817013</v>
      </c>
      <c r="E483" s="38">
        <f>D483*(1-VLOOKUP(A483,USD!A:K,9,0))</f>
        <v>7.6382961880788036</v>
      </c>
      <c r="F483">
        <v>7.6369999999999996</v>
      </c>
      <c r="G483" s="42">
        <f t="shared" si="115"/>
        <v>-9.9029481998015312E-3</v>
      </c>
      <c r="H483" s="42">
        <f>(+B483/(D483*(1-VLOOKUP(A483,USD!A:K,9,0)))-1)</f>
        <v>-1.0250478136865415E-2</v>
      </c>
      <c r="I483" s="71">
        <f t="shared" si="111"/>
        <v>-1.0082493125572856E-2</v>
      </c>
      <c r="J483">
        <v>1794.34</v>
      </c>
      <c r="K483">
        <v>1783.97</v>
      </c>
      <c r="L483" s="71">
        <f t="shared" si="117"/>
        <v>-5.7792837477846914E-3</v>
      </c>
      <c r="M483" s="70">
        <f t="shared" si="116"/>
        <v>5</v>
      </c>
    </row>
    <row r="484" spans="1:13">
      <c r="A484" s="68">
        <v>43087</v>
      </c>
      <c r="B484">
        <v>7.57</v>
      </c>
      <c r="C484" s="71">
        <f t="shared" si="113"/>
        <v>1.3227513227513921E-3</v>
      </c>
      <c r="D484" s="38">
        <f t="shared" si="114"/>
        <v>7.6227445977230559</v>
      </c>
      <c r="E484" s="38">
        <f>D484*(1-VLOOKUP(A484,USD!A:K,9,0))</f>
        <v>7.6175884282141171</v>
      </c>
      <c r="F484">
        <v>7.6210000000000004</v>
      </c>
      <c r="G484" s="42">
        <f t="shared" si="115"/>
        <v>-6.9193709754896693E-3</v>
      </c>
      <c r="H484" s="42">
        <f>(+B484/(D484*(1-VLOOKUP(A484,USD!A:K,9,0)))-1)</f>
        <v>-6.2471776550513392E-3</v>
      </c>
      <c r="I484" s="71">
        <f t="shared" si="111"/>
        <v>-6.6920351659887078E-3</v>
      </c>
      <c r="J484">
        <v>1783.97</v>
      </c>
      <c r="K484">
        <v>1780.64</v>
      </c>
      <c r="L484" s="71">
        <f t="shared" si="117"/>
        <v>-1.8666233176566349E-3</v>
      </c>
      <c r="M484" s="70">
        <f t="shared" si="116"/>
        <v>1</v>
      </c>
    </row>
    <row r="485" spans="1:13">
      <c r="A485" s="68">
        <v>43088</v>
      </c>
      <c r="B485">
        <v>7.62</v>
      </c>
      <c r="C485" s="71">
        <f t="shared" si="113"/>
        <v>6.6050198150593431E-3</v>
      </c>
      <c r="D485" s="38">
        <f t="shared" si="114"/>
        <v>7.6974394038098657</v>
      </c>
      <c r="E485" s="38">
        <f>D485*(1-VLOOKUP(A485,USD!A:K,9,0))</f>
        <v>7.6954776149675324</v>
      </c>
      <c r="F485">
        <v>7.7</v>
      </c>
      <c r="G485" s="42">
        <f t="shared" si="115"/>
        <v>-1.0060410968813494E-2</v>
      </c>
      <c r="H485" s="42">
        <f>(+B485/(D485*(1-VLOOKUP(A485,USD!A:K,9,0)))-1)</f>
        <v>-9.808048147749826E-3</v>
      </c>
      <c r="I485" s="71">
        <f t="shared" si="111"/>
        <v>-1.0389610389610393E-2</v>
      </c>
      <c r="J485">
        <v>1780.64</v>
      </c>
      <c r="K485">
        <v>1798.5</v>
      </c>
      <c r="L485" s="71">
        <f t="shared" si="117"/>
        <v>1.0030101536526059E-2</v>
      </c>
      <c r="M485" s="70">
        <f t="shared" si="116"/>
        <v>2</v>
      </c>
    </row>
    <row r="486" spans="1:13">
      <c r="A486" s="68">
        <v>43089</v>
      </c>
      <c r="B486">
        <v>7.59</v>
      </c>
      <c r="C486" s="71">
        <f t="shared" si="113"/>
        <v>-3.937007874015741E-3</v>
      </c>
      <c r="D486" s="38">
        <f t="shared" si="114"/>
        <v>7.6311131498470948</v>
      </c>
      <c r="E486" s="38">
        <f>D486*(1-VLOOKUP(A486,USD!A:K,9,0))</f>
        <v>7.6526267803791796</v>
      </c>
      <c r="F486">
        <v>7.6589999999999998</v>
      </c>
      <c r="G486" s="42">
        <f t="shared" si="115"/>
        <v>-5.3875691579698959E-3</v>
      </c>
      <c r="H486" s="42">
        <f>(+B486/(D486*(1-VLOOKUP(A486,USD!A:K,9,0)))-1)</f>
        <v>-8.1836972031290589E-3</v>
      </c>
      <c r="I486" s="71">
        <f t="shared" si="111"/>
        <v>-9.009009009009028E-3</v>
      </c>
      <c r="J486">
        <v>1798.5</v>
      </c>
      <c r="K486">
        <v>1782.41</v>
      </c>
      <c r="L486" s="71">
        <f t="shared" si="117"/>
        <v>-8.946344175701948E-3</v>
      </c>
      <c r="M486" s="70">
        <f t="shared" si="116"/>
        <v>3</v>
      </c>
    </row>
    <row r="487" spans="1:13">
      <c r="A487" s="68">
        <v>43090</v>
      </c>
      <c r="B487">
        <v>7.64</v>
      </c>
      <c r="C487" s="71">
        <f t="shared" si="113"/>
        <v>6.5876152832673451E-3</v>
      </c>
      <c r="D487" s="38">
        <f t="shared" si="114"/>
        <v>7.6904969451472995</v>
      </c>
      <c r="E487" s="38">
        <f>D487*(1-VLOOKUP(A487,USD!A:K,9,0))</f>
        <v>7.7220121023309707</v>
      </c>
      <c r="F487">
        <v>7.7210000000000001</v>
      </c>
      <c r="G487" s="42">
        <f t="shared" si="115"/>
        <v>-6.5661485216716997E-3</v>
      </c>
      <c r="H487" s="42">
        <f>(+B487/(D487*(1-VLOOKUP(A487,USD!A:K,9,0)))-1)</f>
        <v>-1.0620561227327574E-2</v>
      </c>
      <c r="I487" s="71">
        <f t="shared" si="111"/>
        <v>-1.0490869058412122E-2</v>
      </c>
      <c r="J487">
        <v>1782.41</v>
      </c>
      <c r="K487">
        <v>1789.74</v>
      </c>
      <c r="L487" s="71">
        <f t="shared" si="117"/>
        <v>4.1124096027287393E-3</v>
      </c>
      <c r="M487" s="70">
        <f t="shared" si="116"/>
        <v>4</v>
      </c>
    </row>
    <row r="488" spans="1:13">
      <c r="A488" s="68">
        <v>43091</v>
      </c>
      <c r="B488">
        <v>7.61</v>
      </c>
      <c r="C488" s="71">
        <f t="shared" si="113"/>
        <v>-3.9267015706805353E-3</v>
      </c>
      <c r="D488" s="38">
        <f t="shared" si="114"/>
        <v>7.6761340418161295</v>
      </c>
      <c r="E488" s="38">
        <f>D488*(1-VLOOKUP(A488,USD!A:K,9,0))</f>
        <v>7.6787704854054377</v>
      </c>
      <c r="F488">
        <v>7.6669999999999998</v>
      </c>
      <c r="G488" s="42">
        <f t="shared" si="115"/>
        <v>-8.6155402518847124E-3</v>
      </c>
      <c r="H488" s="42">
        <f>(+B488/(D488*(1-VLOOKUP(A488,USD!A:K,9,0)))-1)</f>
        <v>-8.9559240683316776E-3</v>
      </c>
      <c r="I488" s="71">
        <f t="shared" si="111"/>
        <v>-7.434459371331581E-3</v>
      </c>
      <c r="J488">
        <v>1789.74</v>
      </c>
      <c r="K488">
        <v>1779.34</v>
      </c>
      <c r="L488" s="71">
        <f t="shared" si="117"/>
        <v>-5.8108999072491452E-3</v>
      </c>
      <c r="M488" s="70">
        <f t="shared" si="116"/>
        <v>5</v>
      </c>
    </row>
    <row r="489" spans="1:13">
      <c r="A489" s="68">
        <v>43094</v>
      </c>
      <c r="B489">
        <v>7.61</v>
      </c>
      <c r="C489" s="71">
        <f t="shared" si="113"/>
        <v>0</v>
      </c>
      <c r="D489" s="38">
        <f t="shared" si="114"/>
        <v>7.5656115582182153</v>
      </c>
      <c r="E489" s="38">
        <f>D489*(1-VLOOKUP(A489,USD!A:K,9,0))</f>
        <v>7.5656115582182153</v>
      </c>
      <c r="F489">
        <v>7.57</v>
      </c>
      <c r="G489" s="42">
        <f t="shared" si="115"/>
        <v>5.8671320144063621E-3</v>
      </c>
      <c r="H489" s="42">
        <f>(+B489/(D489*(1-VLOOKUP(A489,USD!A:K,9,0)))-1)</f>
        <v>5.8671320144063621E-3</v>
      </c>
      <c r="I489" s="71">
        <f t="shared" si="111"/>
        <v>5.2840158520475189E-3</v>
      </c>
      <c r="J489">
        <v>1779.34</v>
      </c>
      <c r="K489">
        <v>1755.81</v>
      </c>
      <c r="L489" s="71">
        <f t="shared" si="117"/>
        <v>-1.3224004406128143E-2</v>
      </c>
      <c r="M489" s="70">
        <f t="shared" si="116"/>
        <v>1</v>
      </c>
    </row>
    <row r="490" spans="1:13">
      <c r="A490" s="68">
        <v>43095</v>
      </c>
      <c r="B490">
        <v>7.61</v>
      </c>
      <c r="C490" s="71">
        <f t="shared" si="113"/>
        <v>0</v>
      </c>
      <c r="D490" s="38">
        <f t="shared" si="114"/>
        <v>7.582977315313161</v>
      </c>
      <c r="E490" s="38">
        <f>D490*(1-VLOOKUP(A490,USD!A:K,9,0))</f>
        <v>7.6015577735948963</v>
      </c>
      <c r="F490">
        <v>7.6</v>
      </c>
      <c r="G490" s="42">
        <f t="shared" si="115"/>
        <v>3.5635982494988117E-3</v>
      </c>
      <c r="H490" s="42">
        <f>(+B490/(D490*(1-VLOOKUP(A490,USD!A:K,9,0)))-1)</f>
        <v>1.1105916256308745E-3</v>
      </c>
      <c r="I490" s="71">
        <f t="shared" si="111"/>
        <v>1.3157894736843812E-3</v>
      </c>
      <c r="J490">
        <v>1755.81</v>
      </c>
      <c r="K490">
        <v>1758.82</v>
      </c>
      <c r="L490" s="71">
        <f t="shared" si="117"/>
        <v>1.7143084957940147E-3</v>
      </c>
      <c r="M490" s="70">
        <f t="shared" si="116"/>
        <v>2</v>
      </c>
    </row>
    <row r="491" spans="1:13">
      <c r="A491" s="68">
        <v>43096</v>
      </c>
      <c r="B491">
        <v>7.47</v>
      </c>
      <c r="C491" s="71">
        <f t="shared" si="113"/>
        <v>-1.8396846254927768E-2</v>
      </c>
      <c r="D491" s="38">
        <f t="shared" si="114"/>
        <v>7.541319748467723</v>
      </c>
      <c r="E491" s="38">
        <f>D491*(1-VLOOKUP(A491,USD!A:K,9,0))</f>
        <v>7.5383548670368894</v>
      </c>
      <c r="F491">
        <v>7.5270000000000001</v>
      </c>
      <c r="G491" s="42">
        <f t="shared" si="115"/>
        <v>-9.4571972607598864E-3</v>
      </c>
      <c r="H491" s="42">
        <f>(+B491/(D491*(1-VLOOKUP(A491,USD!A:K,9,0)))-1)</f>
        <v>-9.0676106713662996E-3</v>
      </c>
      <c r="I491" s="71">
        <f t="shared" si="111"/>
        <v>-7.5727381426863305E-3</v>
      </c>
      <c r="J491">
        <v>1758.82</v>
      </c>
      <c r="K491">
        <v>1745.24</v>
      </c>
      <c r="L491" s="71">
        <f t="shared" si="117"/>
        <v>-7.7210857279311762E-3</v>
      </c>
      <c r="M491" s="70">
        <f t="shared" si="116"/>
        <v>3</v>
      </c>
    </row>
    <row r="492" spans="1:13">
      <c r="A492" s="68">
        <v>43097</v>
      </c>
      <c r="B492">
        <v>7.47</v>
      </c>
      <c r="C492" s="71">
        <f t="shared" si="113"/>
        <v>0</v>
      </c>
      <c r="D492" s="38">
        <f t="shared" si="114"/>
        <v>7.5260511677477027</v>
      </c>
      <c r="E492" s="38">
        <f>D492*(1-VLOOKUP(A492,USD!A:K,9,0))</f>
        <v>7.536190880455977</v>
      </c>
      <c r="F492">
        <v>7.5430000000000001</v>
      </c>
      <c r="G492" s="42">
        <f t="shared" si="115"/>
        <v>-7.4476198073042399E-3</v>
      </c>
      <c r="H492" s="42">
        <f>(+B492/(D492*(1-VLOOKUP(A492,USD!A:K,9,0)))-1)</f>
        <v>-8.783068463357746E-3</v>
      </c>
      <c r="I492" s="71">
        <f t="shared" si="111"/>
        <v>-9.6778470104733616E-3</v>
      </c>
      <c r="J492">
        <v>1745.24</v>
      </c>
      <c r="K492">
        <v>1745.02</v>
      </c>
      <c r="L492" s="71">
        <f t="shared" si="117"/>
        <v>-1.2605716119273858E-4</v>
      </c>
      <c r="M492" s="70">
        <f t="shared" si="116"/>
        <v>4</v>
      </c>
    </row>
    <row r="493" spans="1:13">
      <c r="A493" s="68">
        <v>43098</v>
      </c>
      <c r="B493">
        <v>7.52</v>
      </c>
      <c r="C493" s="71">
        <f t="shared" si="113"/>
        <v>6.6934404283802706E-3</v>
      </c>
      <c r="D493" s="38">
        <f t="shared" si="114"/>
        <v>7.5759813354574748</v>
      </c>
      <c r="E493" s="38">
        <f>D493*(1-VLOOKUP(A493,USD!A:K,9,0))</f>
        <v>7.6055630959219824</v>
      </c>
      <c r="F493">
        <v>7.6070000000000002</v>
      </c>
      <c r="G493" s="42">
        <f t="shared" si="115"/>
        <v>-7.3893180274176018E-3</v>
      </c>
      <c r="H493" s="42">
        <f>(+B493/(D493*(1-VLOOKUP(A493,USD!A:K,9,0)))-1)</f>
        <v>-1.1250067199871205E-2</v>
      </c>
      <c r="I493" s="71">
        <f t="shared" si="111"/>
        <v>-1.1436834494544579E-2</v>
      </c>
      <c r="J493">
        <v>1745.02</v>
      </c>
      <c r="K493">
        <v>1752.65</v>
      </c>
      <c r="L493" s="71">
        <f t="shared" si="117"/>
        <v>4.3724427227196383E-3</v>
      </c>
      <c r="M493" s="70">
        <f t="shared" si="116"/>
        <v>5</v>
      </c>
    </row>
    <row r="494" spans="1:13">
      <c r="A494" s="68">
        <v>43102</v>
      </c>
      <c r="B494">
        <v>7.58</v>
      </c>
      <c r="C494" s="71">
        <f t="shared" si="113"/>
        <v>7.9787234042554278E-3</v>
      </c>
      <c r="D494" s="38">
        <f t="shared" si="114"/>
        <v>7.6808716457935127</v>
      </c>
      <c r="E494" s="38">
        <f>D494*(1-VLOOKUP(A494,USD!A:K,9,0))</f>
        <v>7.7057403477974695</v>
      </c>
      <c r="F494">
        <v>7.6989999999999998</v>
      </c>
      <c r="G494" s="42">
        <f t="shared" si="115"/>
        <v>-1.3132838360702892E-2</v>
      </c>
      <c r="H494" s="42">
        <f>(+B494/(D494*(1-VLOOKUP(A494,USD!A:K,9,0)))-1)</f>
        <v>-1.6317750420102084E-2</v>
      </c>
      <c r="I494" s="71">
        <f t="shared" si="111"/>
        <v>-1.5456552799064771E-2</v>
      </c>
      <c r="J494">
        <v>1752.65</v>
      </c>
      <c r="K494">
        <v>1769.67</v>
      </c>
      <c r="L494" s="71">
        <f t="shared" si="117"/>
        <v>9.7110090434484597E-3</v>
      </c>
      <c r="M494" s="70">
        <f t="shared" si="116"/>
        <v>2</v>
      </c>
    </row>
    <row r="495" spans="1:13">
      <c r="A495" s="68">
        <v>43103</v>
      </c>
      <c r="B495">
        <v>7.7</v>
      </c>
      <c r="C495" s="71">
        <f t="shared" si="113"/>
        <v>1.5831134564643801E-2</v>
      </c>
      <c r="D495" s="38">
        <f t="shared" si="114"/>
        <v>7.8108520910678259</v>
      </c>
      <c r="E495" s="38">
        <f>D495*(1-VLOOKUP(A495,USD!A:K,9,0))</f>
        <v>7.8019647080466283</v>
      </c>
      <c r="F495">
        <v>7.7939999999999996</v>
      </c>
      <c r="G495" s="42">
        <f t="shared" si="115"/>
        <v>-1.4192061221411589E-2</v>
      </c>
      <c r="H495" s="42">
        <f>(+B495/(D495*(1-VLOOKUP(A495,USD!A:K,9,0)))-1)</f>
        <v>-1.3069106547158094E-2</v>
      </c>
      <c r="I495" s="71">
        <f t="shared" si="111"/>
        <v>-1.2060559404670212E-2</v>
      </c>
      <c r="J495">
        <v>1769.67</v>
      </c>
      <c r="K495">
        <v>1795.38</v>
      </c>
      <c r="L495" s="71">
        <f t="shared" si="117"/>
        <v>1.4528132363661017E-2</v>
      </c>
      <c r="M495" s="70">
        <f t="shared" si="116"/>
        <v>3</v>
      </c>
    </row>
    <row r="496" spans="1:13">
      <c r="A496" s="68">
        <v>43104</v>
      </c>
      <c r="B496">
        <v>7.76</v>
      </c>
      <c r="C496" s="71">
        <f t="shared" si="113"/>
        <v>7.7922077922076838E-3</v>
      </c>
      <c r="D496" s="38">
        <f t="shared" si="114"/>
        <v>7.7906573204558356</v>
      </c>
      <c r="E496" s="38">
        <f>D496*(1-VLOOKUP(A496,USD!A:K,9,0))</f>
        <v>7.7901361988413491</v>
      </c>
      <c r="F496">
        <v>7.8</v>
      </c>
      <c r="G496" s="42">
        <f t="shared" si="115"/>
        <v>-3.9351391281631232E-3</v>
      </c>
      <c r="H496" s="42">
        <f>(+B496/(D496*(1-VLOOKUP(A496,USD!A:K,9,0)))-1)</f>
        <v>-3.8685073113139401E-3</v>
      </c>
      <c r="I496" s="71">
        <f t="shared" si="111"/>
        <v>-5.12820512820511E-3</v>
      </c>
      <c r="J496">
        <v>1795.38</v>
      </c>
      <c r="K496">
        <v>1794.61</v>
      </c>
      <c r="L496" s="71">
        <f t="shared" si="117"/>
        <v>-4.2887856609752362E-4</v>
      </c>
      <c r="M496" s="70">
        <f t="shared" si="116"/>
        <v>4</v>
      </c>
    </row>
    <row r="497" spans="1:14">
      <c r="A497" s="68">
        <v>43105</v>
      </c>
      <c r="B497">
        <v>7.79</v>
      </c>
      <c r="C497" s="71">
        <f t="shared" si="113"/>
        <v>3.8659793814432852E-3</v>
      </c>
      <c r="D497" s="38">
        <f t="shared" si="114"/>
        <v>7.8295986314575314</v>
      </c>
      <c r="E497" s="38">
        <f>D497*(1-VLOOKUP(A497,USD!A:K,9,0))</f>
        <v>7.8541128347884106</v>
      </c>
      <c r="F497">
        <v>7.85</v>
      </c>
      <c r="G497" s="42">
        <f t="shared" si="115"/>
        <v>-5.0575557345217126E-3</v>
      </c>
      <c r="H497" s="42">
        <f>(+B497/(D497*(1-VLOOKUP(A497,USD!A:K,9,0)))-1)</f>
        <v>-8.1629632954131059E-3</v>
      </c>
      <c r="I497" s="71">
        <f t="shared" si="111"/>
        <v>-7.6433121019108263E-3</v>
      </c>
      <c r="J497">
        <v>1794.61</v>
      </c>
      <c r="K497">
        <v>1801.42</v>
      </c>
      <c r="L497" s="71">
        <f t="shared" si="117"/>
        <v>3.7946963407091694E-3</v>
      </c>
      <c r="M497" s="70">
        <f t="shared" si="116"/>
        <v>5</v>
      </c>
    </row>
    <row r="498" spans="1:14">
      <c r="A498" s="68">
        <v>43108</v>
      </c>
      <c r="B498">
        <v>7.83</v>
      </c>
      <c r="C498" s="71">
        <f t="shared" si="113"/>
        <v>5.1347881899872494E-3</v>
      </c>
      <c r="D498" s="38">
        <f t="shared" si="114"/>
        <v>7.8706553718732994</v>
      </c>
      <c r="E498" s="38">
        <f>D498*(1-VLOOKUP(A498,USD!A:K,9,0))</f>
        <v>7.86402952054969</v>
      </c>
      <c r="F498">
        <v>7.8680000000000003</v>
      </c>
      <c r="G498" s="42">
        <f t="shared" si="115"/>
        <v>-5.1654366698085097E-3</v>
      </c>
      <c r="H498" s="42">
        <f>(+B498/(D498*(1-VLOOKUP(A498,USD!A:K,9,0)))-1)</f>
        <v>-4.3272371321555481E-3</v>
      </c>
      <c r="I498" s="71">
        <f t="shared" si="111"/>
        <v>-4.8296898830707535E-3</v>
      </c>
      <c r="J498">
        <v>1801.42</v>
      </c>
      <c r="K498">
        <v>1806.16</v>
      </c>
      <c r="L498" s="71">
        <f t="shared" si="117"/>
        <v>2.6312575634777069E-3</v>
      </c>
      <c r="M498" s="70">
        <f t="shared" si="116"/>
        <v>1</v>
      </c>
    </row>
    <row r="499" spans="1:14">
      <c r="A499" s="68">
        <v>43109</v>
      </c>
      <c r="B499">
        <v>7.79</v>
      </c>
      <c r="C499" s="71">
        <f t="shared" si="113"/>
        <v>-5.1085568326947328E-3</v>
      </c>
      <c r="D499" s="38">
        <f t="shared" si="114"/>
        <v>7.8568045577357486</v>
      </c>
      <c r="E499" s="38">
        <f>D499*(1-VLOOKUP(A499,USD!A:K,9,0))</f>
        <v>7.8397617484853939</v>
      </c>
      <c r="F499">
        <v>7.835</v>
      </c>
      <c r="G499" s="42">
        <f t="shared" si="115"/>
        <v>-8.5027643547495035E-3</v>
      </c>
      <c r="H499" s="42">
        <f>(+B499/(D499*(1-VLOOKUP(A499,USD!A:K,9,0)))-1)</f>
        <v>-6.3473546877884646E-3</v>
      </c>
      <c r="I499" s="71">
        <f t="shared" si="111"/>
        <v>-5.7434588385449903E-3</v>
      </c>
      <c r="J499">
        <v>1806.16</v>
      </c>
      <c r="K499">
        <v>1803.59</v>
      </c>
      <c r="L499" s="71">
        <f t="shared" si="117"/>
        <v>-1.422908269477885E-3</v>
      </c>
      <c r="M499" s="70">
        <f t="shared" si="116"/>
        <v>2</v>
      </c>
    </row>
    <row r="500" spans="1:14">
      <c r="A500" s="68">
        <v>43110</v>
      </c>
      <c r="B500">
        <v>7.72</v>
      </c>
      <c r="C500" s="71">
        <f t="shared" si="113"/>
        <v>-8.9858793324775199E-3</v>
      </c>
      <c r="D500" s="38">
        <f t="shared" si="114"/>
        <v>7.7806551378084814</v>
      </c>
      <c r="E500" s="38">
        <f>D500*(1-VLOOKUP(A500,USD!A:K,9,0))</f>
        <v>7.744192207848533</v>
      </c>
      <c r="F500">
        <v>7.75</v>
      </c>
      <c r="G500" s="42">
        <f t="shared" si="115"/>
        <v>-7.7956337524510699E-3</v>
      </c>
      <c r="H500" s="42">
        <f>(+B500/(D500*(1-VLOOKUP(A500,USD!A:K,9,0)))-1)</f>
        <v>-3.1239162457790126E-3</v>
      </c>
      <c r="I500" s="71">
        <f t="shared" si="111"/>
        <v>-3.870967741935516E-3</v>
      </c>
      <c r="J500">
        <v>1803.59</v>
      </c>
      <c r="K500">
        <v>1791.08</v>
      </c>
      <c r="L500" s="71">
        <f t="shared" si="117"/>
        <v>-6.9361662018530001E-3</v>
      </c>
      <c r="M500" s="70">
        <f t="shared" si="116"/>
        <v>3</v>
      </c>
    </row>
    <row r="501" spans="1:14">
      <c r="A501" s="68">
        <v>43111</v>
      </c>
      <c r="B501">
        <v>7.77</v>
      </c>
      <c r="C501" s="71">
        <f t="shared" si="113"/>
        <v>6.4766839378238572E-3</v>
      </c>
      <c r="D501" s="38">
        <f t="shared" si="114"/>
        <v>7.8069000267994744</v>
      </c>
      <c r="E501" s="38">
        <f>D501*(1-VLOOKUP(A501,USD!A:K,9,0))</f>
        <v>7.8202592546540997</v>
      </c>
      <c r="F501">
        <v>7.819</v>
      </c>
      <c r="G501" s="42">
        <f t="shared" si="115"/>
        <v>-4.7265914348595395E-3</v>
      </c>
      <c r="H501" s="42">
        <f>(+B501/(D501*(1-VLOOKUP(A501,USD!A:K,9,0)))-1)</f>
        <v>-6.4268015953804492E-3</v>
      </c>
      <c r="I501" s="71">
        <f t="shared" si="111"/>
        <v>-6.2667860340197556E-3</v>
      </c>
      <c r="J501">
        <v>1791.08</v>
      </c>
      <c r="K501">
        <v>1804.23</v>
      </c>
      <c r="L501" s="71">
        <f t="shared" si="117"/>
        <v>7.3419389418676317E-3</v>
      </c>
      <c r="M501" s="70">
        <f t="shared" si="116"/>
        <v>4</v>
      </c>
    </row>
    <row r="502" spans="1:14">
      <c r="A502" s="68">
        <v>43112</v>
      </c>
      <c r="B502">
        <v>7.75</v>
      </c>
      <c r="C502" s="71">
        <f t="shared" si="113"/>
        <v>-2.5740025740025319E-3</v>
      </c>
      <c r="D502" s="38">
        <f t="shared" si="114"/>
        <v>7.7387397892729863</v>
      </c>
      <c r="E502" s="38">
        <f>D502*(1-VLOOKUP(A502,USD!A:K,9,0))</f>
        <v>7.780321742425647</v>
      </c>
      <c r="F502">
        <v>7.7869999999999999</v>
      </c>
      <c r="G502" s="42">
        <f t="shared" si="115"/>
        <v>1.4550444947925012E-3</v>
      </c>
      <c r="H502" s="42">
        <f>(+B502/(D502*(1-VLOOKUP(A502,USD!A:K,9,0)))-1)</f>
        <v>-3.8972350282513446E-3</v>
      </c>
      <c r="I502" s="71">
        <f t="shared" si="111"/>
        <v>-4.7515089251316533E-3</v>
      </c>
      <c r="J502">
        <v>1804.23</v>
      </c>
      <c r="K502" s="70">
        <v>1785.71</v>
      </c>
      <c r="L502" s="71">
        <f t="shared" si="117"/>
        <v>-1.0264766687174021E-2</v>
      </c>
      <c r="M502" s="70">
        <f t="shared" si="116"/>
        <v>5</v>
      </c>
    </row>
    <row r="503" spans="1:14">
      <c r="A503" s="68">
        <v>43115</v>
      </c>
      <c r="B503">
        <v>7.54</v>
      </c>
      <c r="C503" s="71">
        <f t="shared" si="113"/>
        <v>-2.709677419354839E-2</v>
      </c>
      <c r="D503" s="38">
        <f t="shared" si="114"/>
        <v>7.5554888195731662</v>
      </c>
      <c r="E503" s="38">
        <f>D503*(1-VLOOKUP(A503,USD!A:K,9,0))</f>
        <v>7.6275541779723195</v>
      </c>
      <c r="F503">
        <v>7.6070000000000002</v>
      </c>
      <c r="G503" s="42">
        <f t="shared" si="115"/>
        <v>-2.0500089329814619E-3</v>
      </c>
      <c r="H503" s="42">
        <f>(+B503/(D503*(1-VLOOKUP(A503,USD!A:K,9,0)))-1)</f>
        <v>-1.1478670086037313E-2</v>
      </c>
      <c r="I503" s="71">
        <f t="shared" si="111"/>
        <v>-8.8076771394768327E-3</v>
      </c>
      <c r="J503" s="70">
        <v>1785.71</v>
      </c>
      <c r="K503">
        <v>1732.62</v>
      </c>
      <c r="L503" s="71">
        <f t="shared" si="117"/>
        <v>-2.9730471353131338E-2</v>
      </c>
      <c r="M503" s="70">
        <f t="shared" si="116"/>
        <v>1</v>
      </c>
    </row>
    <row r="504" spans="1:14">
      <c r="A504" s="68">
        <v>43116</v>
      </c>
      <c r="B504">
        <v>7.54</v>
      </c>
      <c r="C504" s="71">
        <f t="shared" si="113"/>
        <v>0</v>
      </c>
      <c r="D504" s="38">
        <f t="shared" si="114"/>
        <v>7.5937408087174338</v>
      </c>
      <c r="E504" s="38">
        <f>D504*(1-VLOOKUP(A504,USD!A:K,9,0))</f>
        <v>7.5880170279178074</v>
      </c>
      <c r="F504">
        <v>7.6</v>
      </c>
      <c r="G504" s="42">
        <f t="shared" si="115"/>
        <v>-7.0769874915589392E-3</v>
      </c>
      <c r="H504" s="42">
        <f>(+B504/(D504*(1-VLOOKUP(A504,USD!A:K,9,0)))-1)</f>
        <v>-6.3280074018209342E-3</v>
      </c>
      <c r="I504" s="71">
        <f t="shared" si="111"/>
        <v>-7.8947368421051767E-3</v>
      </c>
      <c r="J504">
        <v>1732.62</v>
      </c>
      <c r="K504">
        <v>1729.6</v>
      </c>
      <c r="L504" s="71">
        <f t="shared" si="117"/>
        <v>-1.7430250141404757E-3</v>
      </c>
      <c r="M504" s="70">
        <f t="shared" si="116"/>
        <v>2</v>
      </c>
    </row>
    <row r="505" spans="1:14">
      <c r="A505" s="68">
        <v>43117</v>
      </c>
      <c r="B505">
        <v>7.54</v>
      </c>
      <c r="C505" s="71">
        <f t="shared" si="113"/>
        <v>0</v>
      </c>
      <c r="D505" s="38">
        <f t="shared" si="114"/>
        <v>7.6546184088806664</v>
      </c>
      <c r="E505" s="38">
        <f>D505*(1-VLOOKUP(A505,USD!A:K,9,0))</f>
        <v>7.6461950054147936</v>
      </c>
      <c r="F505">
        <v>7.6390000000000002</v>
      </c>
      <c r="G505" s="42">
        <f t="shared" si="115"/>
        <v>-1.4973758685042915E-2</v>
      </c>
      <c r="H505" s="42">
        <f>(+B505/(D505*(1-VLOOKUP(A505,USD!A:K,9,0)))-1)</f>
        <v>-1.3888608038323591E-2</v>
      </c>
      <c r="I505" s="71">
        <f t="shared" si="111"/>
        <v>-1.2959811493650997E-2</v>
      </c>
      <c r="J505">
        <v>1729.6</v>
      </c>
      <c r="K505">
        <v>1742.03</v>
      </c>
      <c r="L505" s="71">
        <f t="shared" si="117"/>
        <v>7.1866327474561231E-3</v>
      </c>
      <c r="M505" s="70">
        <f t="shared" si="116"/>
        <v>3</v>
      </c>
    </row>
    <row r="506" spans="1:14">
      <c r="A506" s="68">
        <v>43118</v>
      </c>
      <c r="B506">
        <v>7.55</v>
      </c>
      <c r="C506" s="71">
        <f t="shared" si="113"/>
        <v>1.3262599469496816E-3</v>
      </c>
      <c r="D506" s="38">
        <f t="shared" si="114"/>
        <v>7.6213279909071598</v>
      </c>
      <c r="E506" s="38">
        <f>D506*(1-VLOOKUP(A506,USD!A:K,9,0))</f>
        <v>7.6233113156823284</v>
      </c>
      <c r="F506">
        <v>7.6260000000000003</v>
      </c>
      <c r="G506" s="42">
        <f t="shared" si="115"/>
        <v>-9.3589976697315835E-3</v>
      </c>
      <c r="H506" s="42">
        <f>(+B506/(D506*(1-VLOOKUP(A506,USD!A:K,9,0)))-1)</f>
        <v>-9.616728564071142E-3</v>
      </c>
      <c r="I506" s="71">
        <f t="shared" si="111"/>
        <v>-9.9659061106740499E-3</v>
      </c>
      <c r="J506">
        <v>1742.03</v>
      </c>
      <c r="K506">
        <v>1738</v>
      </c>
      <c r="L506" s="71">
        <f t="shared" si="117"/>
        <v>-2.3133929955282406E-3</v>
      </c>
      <c r="M506" s="70">
        <f t="shared" si="116"/>
        <v>4</v>
      </c>
    </row>
    <row r="507" spans="1:14">
      <c r="A507" s="68">
        <v>43119</v>
      </c>
      <c r="B507">
        <v>7.56</v>
      </c>
      <c r="C507" s="71">
        <f t="shared" si="113"/>
        <v>1.3245033112583293E-3</v>
      </c>
      <c r="D507" s="38">
        <f t="shared" si="114"/>
        <v>7.5827362715765254</v>
      </c>
      <c r="E507" s="38">
        <f>D507*(1-VLOOKUP(A507,USD!A:K,9,0))</f>
        <v>7.6321292189656855</v>
      </c>
      <c r="F507">
        <v>7.6280000000000001</v>
      </c>
      <c r="G507" s="42">
        <f t="shared" si="115"/>
        <v>-2.9984257347510646E-3</v>
      </c>
      <c r="H507" s="42">
        <f>(+B507/(D507*(1-VLOOKUP(A507,USD!A:K,9,0)))-1)</f>
        <v>-9.4507334580298252E-3</v>
      </c>
      <c r="I507" s="71">
        <f t="shared" si="111"/>
        <v>-8.9145254326167267E-3</v>
      </c>
      <c r="J507">
        <v>1738</v>
      </c>
      <c r="K507">
        <v>1728.14</v>
      </c>
      <c r="L507" s="71">
        <f t="shared" si="117"/>
        <v>-5.6731875719217006E-3</v>
      </c>
      <c r="M507" s="70">
        <f t="shared" si="116"/>
        <v>5</v>
      </c>
    </row>
    <row r="508" spans="1:14">
      <c r="A508" s="68">
        <v>43122</v>
      </c>
      <c r="B508">
        <v>7.79</v>
      </c>
      <c r="C508" s="71">
        <f t="shared" si="113"/>
        <v>3.0423280423280463E-2</v>
      </c>
      <c r="D508" s="38">
        <f t="shared" si="114"/>
        <v>7.8048687490596818</v>
      </c>
      <c r="E508" s="38">
        <f>D508*(1-VLOOKUP(A508,USD!A:K,9,0))</f>
        <v>7.7881146938411421</v>
      </c>
      <c r="F508">
        <v>7.7809999999999997</v>
      </c>
      <c r="G508" s="42">
        <f t="shared" si="115"/>
        <v>-1.9050607432025135E-3</v>
      </c>
      <c r="H508" s="42">
        <f>(+B508/(D508*(1-VLOOKUP(A508,USD!A:K,9,0)))-1)</f>
        <v>2.4207478099280699E-4</v>
      </c>
      <c r="I508" s="71">
        <f t="shared" si="111"/>
        <v>1.1566636679090081E-3</v>
      </c>
      <c r="J508">
        <v>1728.14</v>
      </c>
      <c r="K508">
        <v>1768.21</v>
      </c>
      <c r="L508" s="71">
        <f t="shared" si="117"/>
        <v>2.3186778848935719E-2</v>
      </c>
      <c r="M508" s="70">
        <f t="shared" si="116"/>
        <v>1</v>
      </c>
    </row>
    <row r="509" spans="1:14">
      <c r="A509" s="68">
        <v>43123</v>
      </c>
      <c r="B509">
        <v>7.83</v>
      </c>
      <c r="C509" s="71">
        <f t="shared" si="113"/>
        <v>5.1347881899872494E-3</v>
      </c>
      <c r="D509" s="38">
        <f t="shared" si="114"/>
        <v>7.7793278117418172</v>
      </c>
      <c r="E509" s="38">
        <f>D509*(1-VLOOKUP(A509,USD!A:K,9,0))</f>
        <v>7.7895448445087281</v>
      </c>
      <c r="F509">
        <v>7.7939999999999996</v>
      </c>
      <c r="G509" s="42">
        <f t="shared" si="115"/>
        <v>6.5136975178883283E-3</v>
      </c>
      <c r="H509" s="42">
        <f>(+B509/(D509*(1-VLOOKUP(A509,USD!A:K,9,0)))-1)</f>
        <v>5.1935198139068106E-3</v>
      </c>
      <c r="I509" s="71">
        <f t="shared" si="111"/>
        <v>4.6189376443419583E-3</v>
      </c>
      <c r="J509">
        <v>1768.21</v>
      </c>
      <c r="K509">
        <v>1767.83</v>
      </c>
      <c r="L509" s="71">
        <f t="shared" si="117"/>
        <v>-2.1490660046041832E-4</v>
      </c>
      <c r="M509" s="70">
        <f t="shared" si="116"/>
        <v>2</v>
      </c>
      <c r="N509" t="s">
        <v>640</v>
      </c>
    </row>
    <row r="510" spans="1:14">
      <c r="A510" s="68">
        <v>43124</v>
      </c>
      <c r="B510">
        <v>8.11</v>
      </c>
      <c r="C510" s="71">
        <f t="shared" si="113"/>
        <v>3.5759897828863352E-2</v>
      </c>
      <c r="D510" s="38">
        <f t="shared" si="114"/>
        <v>7.9943797310827405</v>
      </c>
      <c r="E510" s="38">
        <f>D510*(1-VLOOKUP(A510,USD!A:K,9,0))</f>
        <v>8.001997667259257</v>
      </c>
      <c r="F510">
        <v>8</v>
      </c>
      <c r="G510" s="42">
        <f t="shared" si="115"/>
        <v>1.4462694143451582E-2</v>
      </c>
      <c r="H510" s="42">
        <f>(+B510/(D510*(1-VLOOKUP(A510,USD!A:K,9,0)))-1)</f>
        <v>1.3496921297870612E-2</v>
      </c>
      <c r="I510" s="71">
        <f t="shared" si="111"/>
        <v>1.3749999999999929E-2</v>
      </c>
      <c r="J510">
        <v>1767.83</v>
      </c>
      <c r="K510">
        <v>1813.28</v>
      </c>
      <c r="L510" s="71">
        <f t="shared" si="117"/>
        <v>2.5709485640587726E-2</v>
      </c>
      <c r="M510" s="70">
        <f t="shared" si="116"/>
        <v>3</v>
      </c>
    </row>
    <row r="511" spans="1:14">
      <c r="A511" s="68">
        <v>43125</v>
      </c>
      <c r="B511">
        <v>8.17</v>
      </c>
      <c r="C511" s="71">
        <f t="shared" ref="C511:C574" si="118">B511/B510-1</f>
        <v>7.3982737361282247E-3</v>
      </c>
      <c r="D511" s="38">
        <f t="shared" ref="D511:D574" si="119">+F510*(1+L511)</f>
        <v>7.9891908585546636</v>
      </c>
      <c r="E511" s="38">
        <f>D511*(1-VLOOKUP(A511,USD!A:K,9,0))</f>
        <v>8.0706255814377226</v>
      </c>
      <c r="F511">
        <v>8.0670000000000002</v>
      </c>
      <c r="G511" s="42">
        <f t="shared" ref="G511:G574" si="120">+B511/D511-1</f>
        <v>2.263172136534064E-2</v>
      </c>
      <c r="H511" s="42">
        <f>(+B511/(D511*(1-VLOOKUP(A511,USD!A:K,9,0)))-1)</f>
        <v>1.2313099840839614E-2</v>
      </c>
      <c r="I511" s="71">
        <f t="shared" si="111"/>
        <v>1.2768067435229957E-2</v>
      </c>
      <c r="J511">
        <v>1813.28</v>
      </c>
      <c r="K511">
        <v>1810.83</v>
      </c>
      <c r="L511" s="71">
        <f t="shared" si="117"/>
        <v>-1.3511426806670501E-3</v>
      </c>
      <c r="M511" s="70">
        <f t="shared" ref="M511:M574" si="121">WEEKDAY(A511,2)</f>
        <v>4</v>
      </c>
    </row>
    <row r="512" spans="1:14">
      <c r="A512" s="68">
        <v>43126</v>
      </c>
      <c r="B512">
        <v>8.25</v>
      </c>
      <c r="C512" s="71">
        <f t="shared" si="118"/>
        <v>9.7919216646267238E-3</v>
      </c>
      <c r="D512" s="38">
        <f t="shared" si="119"/>
        <v>8.0935955335398688</v>
      </c>
      <c r="E512" s="38">
        <f>D512*(1-VLOOKUP(A512,USD!A:K,9,0))</f>
        <v>8.0903796093690179</v>
      </c>
      <c r="F512">
        <v>8.1</v>
      </c>
      <c r="G512" s="42">
        <f t="shared" si="120"/>
        <v>1.932447276516247E-2</v>
      </c>
      <c r="H512" s="42">
        <f>(+B512/(D512*(1-VLOOKUP(A512,USD!A:K,9,0)))-1)</f>
        <v>1.9729654025891996E-2</v>
      </c>
      <c r="I512" s="71">
        <f t="shared" si="111"/>
        <v>1.8518518518518601E-2</v>
      </c>
      <c r="J512">
        <v>1810.83</v>
      </c>
      <c r="K512">
        <v>1816.8</v>
      </c>
      <c r="L512" s="71">
        <f t="shared" si="117"/>
        <v>3.2968307350773607E-3</v>
      </c>
      <c r="M512" s="70">
        <f t="shared" si="121"/>
        <v>5</v>
      </c>
      <c r="N512" t="s">
        <v>648</v>
      </c>
    </row>
    <row r="513" spans="1:14">
      <c r="A513" s="68">
        <v>43129</v>
      </c>
      <c r="B513">
        <v>8.06</v>
      </c>
      <c r="C513" s="71">
        <f t="shared" si="118"/>
        <v>-2.3030303030302957E-2</v>
      </c>
      <c r="D513" s="38">
        <f t="shared" si="119"/>
        <v>8.0240736459709385</v>
      </c>
      <c r="E513" s="38">
        <f>D513*(1-VLOOKUP(A513,USD!A:K,9,0))</f>
        <v>8.0253982530654842</v>
      </c>
      <c r="F513">
        <v>8.0259999999999998</v>
      </c>
      <c r="G513" s="42">
        <f t="shared" si="120"/>
        <v>4.4773210733306534E-3</v>
      </c>
      <c r="H513" s="42">
        <f>(+B513/(D513*(1-VLOOKUP(A513,USD!A:K,9,0)))-1)</f>
        <v>4.3115301999248068E-3</v>
      </c>
      <c r="I513" s="71">
        <f t="shared" si="111"/>
        <v>4.2362322452031975E-3</v>
      </c>
      <c r="J513">
        <v>1816.8</v>
      </c>
      <c r="K513">
        <v>1799.77</v>
      </c>
      <c r="L513" s="71">
        <f t="shared" si="117"/>
        <v>-9.3736239542051569E-3</v>
      </c>
      <c r="M513" s="70">
        <f t="shared" si="121"/>
        <v>1</v>
      </c>
    </row>
    <row r="514" spans="1:14">
      <c r="A514" s="68">
        <v>43130</v>
      </c>
      <c r="B514">
        <v>7.98</v>
      </c>
      <c r="C514" s="71">
        <f t="shared" si="118"/>
        <v>-9.9255583126550695E-3</v>
      </c>
      <c r="D514" s="38">
        <f t="shared" si="119"/>
        <v>7.9485392022313963</v>
      </c>
      <c r="E514" s="38">
        <f>D514*(1-VLOOKUP(A514,USD!A:K,9,0))</f>
        <v>7.9330522135065005</v>
      </c>
      <c r="F514">
        <v>7.9260000000000002</v>
      </c>
      <c r="G514" s="42">
        <f t="shared" si="120"/>
        <v>3.9580603389075542E-3</v>
      </c>
      <c r="H514" s="42">
        <f>(+B514/(D514*(1-VLOOKUP(A514,USD!A:K,9,0)))-1)</f>
        <v>5.917997919334006E-3</v>
      </c>
      <c r="I514" s="71">
        <f t="shared" si="111"/>
        <v>6.8130204390612903E-3</v>
      </c>
      <c r="J514">
        <v>1799.77</v>
      </c>
      <c r="K514">
        <v>1782.4</v>
      </c>
      <c r="L514" s="71">
        <f t="shared" si="117"/>
        <v>-9.6512332131327705E-3</v>
      </c>
      <c r="M514" s="70">
        <f t="shared" si="121"/>
        <v>2</v>
      </c>
    </row>
    <row r="515" spans="1:14">
      <c r="A515" s="68">
        <v>43131</v>
      </c>
      <c r="B515">
        <v>7.8</v>
      </c>
      <c r="C515" s="71">
        <f t="shared" si="118"/>
        <v>-2.2556390977443663E-2</v>
      </c>
      <c r="D515" s="38">
        <f t="shared" si="119"/>
        <v>7.7154878590664264</v>
      </c>
      <c r="E515" s="38">
        <f>D515*(1-VLOOKUP(A515,USD!A:K,9,0))</f>
        <v>7.7558365575339208</v>
      </c>
      <c r="F515">
        <v>7.7709999999999999</v>
      </c>
      <c r="G515" s="42">
        <f t="shared" si="120"/>
        <v>1.0953570594277373E-2</v>
      </c>
      <c r="H515" s="42">
        <f>(+B515/(D515*(1-VLOOKUP(A515,USD!A:K,9,0)))-1)</f>
        <v>5.6942203640404365E-3</v>
      </c>
      <c r="I515" s="71">
        <f t="shared" si="111"/>
        <v>3.7318234461458655E-3</v>
      </c>
      <c r="J515">
        <v>1782.4</v>
      </c>
      <c r="K515">
        <v>1735.06</v>
      </c>
      <c r="L515" s="71">
        <f t="shared" si="117"/>
        <v>-2.6559694793536925E-2</v>
      </c>
      <c r="M515" s="70">
        <f t="shared" si="121"/>
        <v>3</v>
      </c>
      <c r="N515" t="s">
        <v>656</v>
      </c>
    </row>
    <row r="516" spans="1:14">
      <c r="A516" s="68">
        <v>43132</v>
      </c>
      <c r="B516">
        <v>7.59</v>
      </c>
      <c r="C516" s="71">
        <f t="shared" si="118"/>
        <v>-2.6923076923076938E-2</v>
      </c>
      <c r="D516" s="38">
        <f t="shared" si="119"/>
        <v>7.6022833158507499</v>
      </c>
      <c r="E516" s="38">
        <f>D516*(1-VLOOKUP(A516,USD!A:K,9,0))</f>
        <v>7.6172941338863271</v>
      </c>
      <c r="F516">
        <v>7.5990000000000002</v>
      </c>
      <c r="G516" s="42">
        <f t="shared" si="120"/>
        <v>-1.6157403427914385E-3</v>
      </c>
      <c r="H516" s="42">
        <f>(+B516/(D516*(1-VLOOKUP(A516,USD!A:K,9,0)))-1)</f>
        <v>-3.5831797232177554E-3</v>
      </c>
      <c r="I516" s="71">
        <f t="shared" si="111"/>
        <v>-1.1843663639953261E-3</v>
      </c>
      <c r="J516">
        <v>1735.06</v>
      </c>
      <c r="K516">
        <v>1697.39</v>
      </c>
      <c r="L516" s="71">
        <f t="shared" si="117"/>
        <v>-2.1711064747040321E-2</v>
      </c>
      <c r="M516" s="70">
        <f t="shared" si="121"/>
        <v>4</v>
      </c>
    </row>
    <row r="517" spans="1:14">
      <c r="A517" s="68">
        <v>43133</v>
      </c>
      <c r="B517">
        <v>7.65</v>
      </c>
      <c r="C517" s="71">
        <f t="shared" si="118"/>
        <v>7.905138339921125E-3</v>
      </c>
      <c r="D517" s="38">
        <f t="shared" si="119"/>
        <v>7.6215634415190374</v>
      </c>
      <c r="E517" s="38">
        <f>D517*(1-VLOOKUP(A517,USD!A:K,9,0))</f>
        <v>7.6259888337454225</v>
      </c>
      <c r="F517">
        <v>7.6360000000000001</v>
      </c>
      <c r="G517" s="42">
        <f t="shared" si="120"/>
        <v>3.731066296194907E-3</v>
      </c>
      <c r="H517" s="42">
        <f>(+B517/(D517*(1-VLOOKUP(A517,USD!A:K,9,0)))-1)</f>
        <v>3.1485970905604788E-3</v>
      </c>
      <c r="I517" s="71">
        <f t="shared" si="111"/>
        <v>1.8334206390779872E-3</v>
      </c>
      <c r="J517">
        <v>1697.39</v>
      </c>
      <c r="K517">
        <v>1702.43</v>
      </c>
      <c r="L517" s="71">
        <f t="shared" si="117"/>
        <v>2.9692645767913639E-3</v>
      </c>
      <c r="M517" s="70">
        <f t="shared" si="121"/>
        <v>5</v>
      </c>
    </row>
    <row r="518" spans="1:14">
      <c r="A518" s="68">
        <v>43136</v>
      </c>
      <c r="B518">
        <v>7.55</v>
      </c>
      <c r="C518" s="71">
        <f t="shared" si="118"/>
        <v>-1.3071895424836666E-2</v>
      </c>
      <c r="D518" s="38">
        <f t="shared" si="119"/>
        <v>7.5724873974260314</v>
      </c>
      <c r="E518" s="38">
        <f>D518*(1-VLOOKUP(A518,USD!A:K,9,0))</f>
        <v>7.5610403463198486</v>
      </c>
      <c r="F518">
        <v>7.556</v>
      </c>
      <c r="G518" s="42">
        <f t="shared" si="120"/>
        <v>-2.9696183361989092E-3</v>
      </c>
      <c r="H518" s="42">
        <f>(+B518/(D518*(1-VLOOKUP(A518,USD!A:K,9,0)))-1)</f>
        <v>-1.4601623340394498E-3</v>
      </c>
      <c r="I518" s="71">
        <f t="shared" si="111"/>
        <v>-7.9407093700378795E-4</v>
      </c>
      <c r="J518">
        <v>1702.43</v>
      </c>
      <c r="K518">
        <v>1688.27</v>
      </c>
      <c r="L518" s="71">
        <f t="shared" si="117"/>
        <v>-8.3175226000482549E-3</v>
      </c>
      <c r="M518" s="70">
        <f t="shared" si="121"/>
        <v>1</v>
      </c>
    </row>
    <row r="519" spans="1:14">
      <c r="A519" s="68">
        <v>43137</v>
      </c>
      <c r="B519">
        <v>7.17</v>
      </c>
      <c r="C519" s="71">
        <f t="shared" si="118"/>
        <v>-5.0331125827814516E-2</v>
      </c>
      <c r="D519" s="38">
        <f t="shared" si="119"/>
        <v>7.1525257926753421</v>
      </c>
      <c r="E519" s="38">
        <f>D519*(1-VLOOKUP(A519,USD!A:K,9,0))</f>
        <v>7.1692507418645777</v>
      </c>
      <c r="F519">
        <v>7.1619999999999999</v>
      </c>
      <c r="G519" s="42">
        <f t="shared" si="120"/>
        <v>2.4430820427872035E-3</v>
      </c>
      <c r="H519" s="42">
        <f>(+B519/(D519*(1-VLOOKUP(A519,USD!A:K,9,0)))-1)</f>
        <v>1.0450996378841282E-4</v>
      </c>
      <c r="I519" s="71">
        <f t="shared" si="111"/>
        <v>1.1170064227870036E-3</v>
      </c>
      <c r="J519">
        <v>1688.27</v>
      </c>
      <c r="K519">
        <v>1598.12</v>
      </c>
      <c r="L519" s="71">
        <f t="shared" si="117"/>
        <v>-5.3397856977853153E-2</v>
      </c>
      <c r="M519" s="70">
        <f t="shared" si="121"/>
        <v>2</v>
      </c>
    </row>
    <row r="520" spans="1:14">
      <c r="A520" s="68">
        <v>43138</v>
      </c>
      <c r="B520">
        <v>7.25</v>
      </c>
      <c r="C520" s="71">
        <f t="shared" si="118"/>
        <v>1.1157601115760141E-2</v>
      </c>
      <c r="D520" s="38">
        <f t="shared" si="119"/>
        <v>7.2439221084774612</v>
      </c>
      <c r="E520" s="38">
        <f>D520*(1-VLOOKUP(A520,USD!A:K,9,0))</f>
        <v>7.2721046700942571</v>
      </c>
      <c r="F520">
        <v>7.2779999999999996</v>
      </c>
      <c r="G520" s="42">
        <f t="shared" si="120"/>
        <v>8.3903325181067245E-4</v>
      </c>
      <c r="H520" s="42">
        <f>(+B520/(D520*(1-VLOOKUP(A520,USD!A:K,9,0)))-1)</f>
        <v>-3.0396523560999311E-3</v>
      </c>
      <c r="I520" s="71">
        <f t="shared" si="111"/>
        <v>-3.8472107721900795E-3</v>
      </c>
      <c r="J520">
        <v>1598.12</v>
      </c>
      <c r="K520">
        <v>1616.4</v>
      </c>
      <c r="L520" s="71">
        <f t="shared" si="117"/>
        <v>1.1438440167196529E-2</v>
      </c>
      <c r="M520" s="70">
        <f t="shared" si="121"/>
        <v>3</v>
      </c>
    </row>
    <row r="521" spans="1:14">
      <c r="A521" s="68">
        <v>43139</v>
      </c>
      <c r="B521">
        <v>7.3</v>
      </c>
      <c r="C521" s="71">
        <f t="shared" si="118"/>
        <v>6.8965517241379448E-3</v>
      </c>
      <c r="D521" s="38">
        <f t="shared" si="119"/>
        <v>7.3907000371195242</v>
      </c>
      <c r="E521" s="38">
        <f>D521*(1-VLOOKUP(A521,USD!A:K,9,0))</f>
        <v>7.2933803161673252</v>
      </c>
      <c r="F521">
        <v>7.3010000000000002</v>
      </c>
      <c r="G521" s="42">
        <f t="shared" si="120"/>
        <v>-1.2272184862595736E-2</v>
      </c>
      <c r="H521" s="42">
        <f>(+B521/(D521*(1-VLOOKUP(A521,USD!A:K,9,0)))-1)</f>
        <v>9.0762904794638999E-4</v>
      </c>
      <c r="I521" s="71">
        <f t="shared" si="111"/>
        <v>-1.3696753869341105E-4</v>
      </c>
      <c r="J521">
        <v>1616.4</v>
      </c>
      <c r="K521">
        <v>1641.43</v>
      </c>
      <c r="L521" s="71">
        <f t="shared" si="117"/>
        <v>1.5485028458302352E-2</v>
      </c>
      <c r="M521" s="70">
        <f t="shared" si="121"/>
        <v>4</v>
      </c>
    </row>
    <row r="522" spans="1:14">
      <c r="A522" s="68">
        <v>43140</v>
      </c>
      <c r="B522">
        <v>7.08</v>
      </c>
      <c r="C522" s="71">
        <f t="shared" si="118"/>
        <v>-3.013698630136985E-2</v>
      </c>
      <c r="D522" s="38">
        <f t="shared" si="119"/>
        <v>7.0834062433366034</v>
      </c>
      <c r="E522" s="38">
        <f>D522*(1-VLOOKUP(A522,USD!A:K,9,0))</f>
        <v>7.0816931763889928</v>
      </c>
      <c r="F522">
        <v>7.1050000000000004</v>
      </c>
      <c r="G522" s="42">
        <f t="shared" si="120"/>
        <v>-4.8087646247985116E-4</v>
      </c>
      <c r="H522" s="42">
        <f>(+B522/(D522*(1-VLOOKUP(A522,USD!A:K,9,0)))-1)</f>
        <v>-2.3909202881566838E-4</v>
      </c>
      <c r="I522" s="71">
        <f t="shared" si="111"/>
        <v>-3.5186488388458947E-3</v>
      </c>
      <c r="J522">
        <v>1641.43</v>
      </c>
      <c r="K522">
        <v>1592.51</v>
      </c>
      <c r="L522" s="71">
        <f t="shared" si="117"/>
        <v>-2.9803281285220806E-2</v>
      </c>
      <c r="M522" s="70">
        <f t="shared" si="121"/>
        <v>5</v>
      </c>
    </row>
    <row r="523" spans="1:14">
      <c r="A523" s="68">
        <v>43143</v>
      </c>
      <c r="B523">
        <v>7.3</v>
      </c>
      <c r="C523" s="71">
        <f t="shared" si="118"/>
        <v>3.1073446327683607E-2</v>
      </c>
      <c r="D523" s="38">
        <f t="shared" si="119"/>
        <v>7.3528815203672186</v>
      </c>
      <c r="E523" s="38">
        <f>D523*(1-VLOOKUP(A523,USD!A:K,9,0))</f>
        <v>7.3935640450760962</v>
      </c>
      <c r="F523">
        <v>7.3840000000000003</v>
      </c>
      <c r="G523" s="42">
        <f t="shared" si="120"/>
        <v>-7.1919451198471096E-3</v>
      </c>
      <c r="H523" s="42">
        <f>(+B523/(D523*(1-VLOOKUP(A523,USD!A:K,9,0)))-1)</f>
        <v>-1.2654796050411865E-2</v>
      </c>
      <c r="I523" s="71">
        <f t="shared" si="111"/>
        <v>-1.1375947995666325E-2</v>
      </c>
      <c r="J523">
        <v>1592.51</v>
      </c>
      <c r="K523">
        <v>1648.07</v>
      </c>
      <c r="L523" s="71">
        <f t="shared" si="117"/>
        <v>3.488832095245864E-2</v>
      </c>
      <c r="M523" s="70">
        <f t="shared" si="121"/>
        <v>1</v>
      </c>
    </row>
    <row r="524" spans="1:14">
      <c r="A524" s="68">
        <v>43144</v>
      </c>
      <c r="B524">
        <v>7.37</v>
      </c>
      <c r="C524" s="71">
        <f t="shared" si="118"/>
        <v>9.5890410958905381E-3</v>
      </c>
      <c r="D524" s="38">
        <f t="shared" si="119"/>
        <v>7.3862850000303384</v>
      </c>
      <c r="E524" s="38">
        <f>D524*(1-VLOOKUP(A524,USD!A:K,9,0))</f>
        <v>7.3697941758505472</v>
      </c>
      <c r="F524">
        <v>7.3559999999999999</v>
      </c>
      <c r="G524" s="42">
        <f t="shared" si="120"/>
        <v>-2.2047619378715577E-3</v>
      </c>
      <c r="H524" s="42">
        <f>(+B524/(D524*(1-VLOOKUP(A524,USD!A:K,9,0)))-1)</f>
        <v>2.7928072961369566E-5</v>
      </c>
      <c r="I524" s="71">
        <f t="shared" si="111"/>
        <v>1.9032082653616111E-3</v>
      </c>
      <c r="J524">
        <v>1648.07</v>
      </c>
      <c r="K524">
        <v>1648.58</v>
      </c>
      <c r="L524" s="71">
        <f t="shared" si="117"/>
        <v>3.0945287518124864E-4</v>
      </c>
      <c r="M524" s="70">
        <f t="shared" si="121"/>
        <v>2</v>
      </c>
    </row>
    <row r="525" spans="1:14">
      <c r="A525" s="68">
        <v>43145</v>
      </c>
      <c r="B525">
        <v>7.38</v>
      </c>
      <c r="C525" s="71">
        <f t="shared" si="118"/>
        <v>1.3568521031206426E-3</v>
      </c>
      <c r="D525" s="38">
        <f t="shared" si="119"/>
        <v>7.3479237404311588</v>
      </c>
      <c r="E525" s="38">
        <f>D525*(1-VLOOKUP(A525,USD!A:K,9,0))</f>
        <v>7.3457406961639622</v>
      </c>
      <c r="F525">
        <v>7.3520000000000003</v>
      </c>
      <c r="G525" s="42">
        <f t="shared" si="120"/>
        <v>4.3653500909848209E-3</v>
      </c>
      <c r="H525" s="42">
        <f>(+B525/(D525*(1-VLOOKUP(A525,USD!A:K,9,0)))-1)</f>
        <v>4.6638324510865914E-3</v>
      </c>
      <c r="I525" s="71">
        <f t="shared" si="111"/>
        <v>3.808487486398171E-3</v>
      </c>
      <c r="J525">
        <v>1648.58</v>
      </c>
      <c r="K525">
        <v>1646.77</v>
      </c>
      <c r="L525" s="71">
        <f t="shared" si="117"/>
        <v>-1.0979145689017367E-3</v>
      </c>
      <c r="M525" s="70">
        <f t="shared" si="121"/>
        <v>3</v>
      </c>
    </row>
    <row r="526" spans="1:14">
      <c r="A526" s="68">
        <v>43146</v>
      </c>
      <c r="B526">
        <v>7.42</v>
      </c>
      <c r="C526" s="71">
        <f t="shared" si="118"/>
        <v>5.4200542005420349E-3</v>
      </c>
      <c r="D526" s="38">
        <f t="shared" si="119"/>
        <v>7.3520000000000003</v>
      </c>
      <c r="E526" s="38">
        <f>D526*(1-VLOOKUP(A526,USD!A:K,9,0))</f>
        <v>7.3868919688229973</v>
      </c>
      <c r="F526" s="70">
        <v>7.3520000000000003</v>
      </c>
      <c r="G526" s="42">
        <f t="shared" si="120"/>
        <v>9.2491838955386374E-3</v>
      </c>
      <c r="H526" s="42">
        <f>(+B526/(D526*(1-VLOOKUP(A526,USD!A:K,9,0)))-1)</f>
        <v>4.4819974783356642E-3</v>
      </c>
      <c r="I526" s="71">
        <f t="shared" si="111"/>
        <v>9.2491838955386374E-3</v>
      </c>
      <c r="J526">
        <v>1646.77</v>
      </c>
      <c r="K526">
        <v>1646.77</v>
      </c>
      <c r="L526" s="71">
        <f t="shared" si="117"/>
        <v>0</v>
      </c>
      <c r="M526" s="70">
        <f t="shared" si="121"/>
        <v>4</v>
      </c>
    </row>
    <row r="527" spans="1:14">
      <c r="A527" s="68">
        <v>43147</v>
      </c>
      <c r="B527">
        <v>7.42</v>
      </c>
      <c r="C527" s="71">
        <f t="shared" si="118"/>
        <v>0</v>
      </c>
      <c r="D527" s="38">
        <f t="shared" si="119"/>
        <v>7.3520000000000003</v>
      </c>
      <c r="E527" s="38">
        <f>D527*(1-VLOOKUP(A527,USD!A:K,9,0))</f>
        <v>7.3780686999224656</v>
      </c>
      <c r="F527" s="70">
        <v>7.3520000000000003</v>
      </c>
      <c r="G527" s="42">
        <f t="shared" si="120"/>
        <v>9.2491838955386374E-3</v>
      </c>
      <c r="H527" s="42">
        <f>(+B527/(D527*(1-VLOOKUP(A527,USD!A:K,9,0)))-1)</f>
        <v>5.6832352452851342E-3</v>
      </c>
      <c r="I527" s="71">
        <f t="shared" ref="I527:I577" si="122">+B527/F527-1</f>
        <v>9.2491838955386374E-3</v>
      </c>
      <c r="J527">
        <v>1646.77</v>
      </c>
      <c r="K527">
        <v>1646.77</v>
      </c>
      <c r="L527" s="71">
        <f t="shared" si="117"/>
        <v>0</v>
      </c>
      <c r="M527" s="70">
        <f t="shared" si="121"/>
        <v>5</v>
      </c>
    </row>
    <row r="528" spans="1:14">
      <c r="A528" s="68">
        <v>43150</v>
      </c>
      <c r="B528">
        <v>7.42</v>
      </c>
      <c r="C528" s="71">
        <f t="shared" si="118"/>
        <v>0</v>
      </c>
      <c r="D528" s="38">
        <f t="shared" si="119"/>
        <v>7.3520000000000003</v>
      </c>
      <c r="E528" s="38">
        <f>D528*(1-VLOOKUP(A528,USD!A:K,9,0))</f>
        <v>7.3180511452672103</v>
      </c>
      <c r="F528" s="70">
        <v>7.3520000000000003</v>
      </c>
      <c r="G528" s="42">
        <f t="shared" si="120"/>
        <v>9.2491838955386374E-3</v>
      </c>
      <c r="H528" s="42">
        <f>(+B528/(D528*(1-VLOOKUP(A528,USD!A:K,9,0)))-1)</f>
        <v>1.3931148158034201E-2</v>
      </c>
      <c r="I528" s="71">
        <f t="shared" si="122"/>
        <v>9.2491838955386374E-3</v>
      </c>
      <c r="J528">
        <v>1646.77</v>
      </c>
      <c r="K528">
        <v>1646.77</v>
      </c>
      <c r="L528" s="71">
        <f t="shared" si="117"/>
        <v>0</v>
      </c>
      <c r="M528" s="70">
        <f t="shared" si="121"/>
        <v>1</v>
      </c>
    </row>
    <row r="529" spans="1:13">
      <c r="A529" s="68">
        <v>43151</v>
      </c>
      <c r="B529">
        <v>7.58</v>
      </c>
      <c r="C529" s="71">
        <f t="shared" si="118"/>
        <v>2.1563342318059231E-2</v>
      </c>
      <c r="D529" s="38">
        <f t="shared" si="119"/>
        <v>7.3520000000000003</v>
      </c>
      <c r="E529" s="38">
        <f>D529*(1-VLOOKUP(A529,USD!A:K,9,0))</f>
        <v>7.3396921385613982</v>
      </c>
      <c r="F529" s="70">
        <v>7.3520000000000003</v>
      </c>
      <c r="G529" s="42">
        <f t="shared" si="120"/>
        <v>3.1011969532100059E-2</v>
      </c>
      <c r="H529" s="42">
        <f>(+B529/(D529*(1-VLOOKUP(A529,USD!A:K,9,0)))-1)</f>
        <v>3.2740863908455875E-2</v>
      </c>
      <c r="I529" s="71">
        <f t="shared" si="122"/>
        <v>3.1011969532100059E-2</v>
      </c>
      <c r="J529">
        <v>1646.77</v>
      </c>
      <c r="K529">
        <v>1646.77</v>
      </c>
      <c r="L529" s="71">
        <f t="shared" si="117"/>
        <v>0</v>
      </c>
      <c r="M529" s="70">
        <f t="shared" si="121"/>
        <v>2</v>
      </c>
    </row>
    <row r="530" spans="1:13">
      <c r="A530" s="68">
        <v>43152</v>
      </c>
      <c r="B530">
        <v>7.5</v>
      </c>
      <c r="C530" s="71">
        <f t="shared" si="118"/>
        <v>-1.0554089709762571E-2</v>
      </c>
      <c r="D530" s="38">
        <f t="shared" si="119"/>
        <v>7.3520000000000003</v>
      </c>
      <c r="E530" s="38">
        <f>D530*(1-VLOOKUP(A530,USD!A:K,9,0))</f>
        <v>7.3200944975013318</v>
      </c>
      <c r="F530">
        <v>7.32</v>
      </c>
      <c r="G530" s="42">
        <f t="shared" si="120"/>
        <v>2.0130576713819348E-2</v>
      </c>
      <c r="H530" s="42">
        <f>(+B530/(D530*(1-VLOOKUP(A530,USD!A:K,9,0)))-1)</f>
        <v>2.4576937163868218E-2</v>
      </c>
      <c r="I530" s="71">
        <f t="shared" si="122"/>
        <v>2.4590163934426146E-2</v>
      </c>
      <c r="J530">
        <v>1646.77</v>
      </c>
      <c r="K530">
        <v>1646.77</v>
      </c>
      <c r="L530" s="71">
        <f t="shared" si="117"/>
        <v>0</v>
      </c>
      <c r="M530" s="70">
        <f t="shared" si="121"/>
        <v>3</v>
      </c>
    </row>
    <row r="531" spans="1:13">
      <c r="A531" s="68">
        <v>43153</v>
      </c>
      <c r="B531">
        <v>7.44</v>
      </c>
      <c r="C531" s="71">
        <f t="shared" si="118"/>
        <v>-7.9999999999998961E-3</v>
      </c>
      <c r="D531" s="38">
        <f t="shared" si="119"/>
        <v>7.4577525701828424</v>
      </c>
      <c r="E531" s="38">
        <f>D531*(1-VLOOKUP(A531,USD!A:K,9,0))</f>
        <v>7.4601747430366734</v>
      </c>
      <c r="F531">
        <v>7.4790000000000001</v>
      </c>
      <c r="G531" s="42">
        <f t="shared" si="120"/>
        <v>-2.3804182313340583E-3</v>
      </c>
      <c r="H531" s="42">
        <f>(+B531/(D531*(1-VLOOKUP(A531,USD!A:K,9,0)))-1)</f>
        <v>-2.704325800880758E-3</v>
      </c>
      <c r="I531" s="71">
        <f t="shared" si="122"/>
        <v>-5.2146008824708323E-3</v>
      </c>
      <c r="J531">
        <v>1646.77</v>
      </c>
      <c r="K531">
        <v>1677.76</v>
      </c>
      <c r="L531" s="71">
        <f t="shared" si="117"/>
        <v>1.8818657128803595E-2</v>
      </c>
      <c r="M531" s="70">
        <f t="shared" si="121"/>
        <v>4</v>
      </c>
    </row>
    <row r="532" spans="1:13">
      <c r="A532" s="68">
        <v>43154</v>
      </c>
      <c r="B532">
        <v>7.41</v>
      </c>
      <c r="C532" s="71">
        <f t="shared" si="118"/>
        <v>-4.0322580645161255E-3</v>
      </c>
      <c r="D532" s="38">
        <f t="shared" si="119"/>
        <v>7.4391924768739273</v>
      </c>
      <c r="E532" s="38">
        <f>D532*(1-VLOOKUP(A532,USD!A:K,9,0))</f>
        <v>7.4428709804313087</v>
      </c>
      <c r="F532">
        <v>7.4390000000000001</v>
      </c>
      <c r="G532" s="42">
        <f t="shared" si="120"/>
        <v>-3.9241459291015079E-3</v>
      </c>
      <c r="H532" s="42">
        <f>(+B532/(D532*(1-VLOOKUP(A532,USD!A:K,9,0)))-1)</f>
        <v>-4.4164382961537907E-3</v>
      </c>
      <c r="I532" s="71">
        <f t="shared" si="122"/>
        <v>-3.898373437289937E-3</v>
      </c>
      <c r="J532">
        <v>1677.76</v>
      </c>
      <c r="K532">
        <v>1668.83</v>
      </c>
      <c r="L532" s="71">
        <f t="shared" si="117"/>
        <v>-5.3225729544154055E-3</v>
      </c>
      <c r="M532" s="70">
        <f t="shared" si="121"/>
        <v>5</v>
      </c>
    </row>
    <row r="533" spans="1:13">
      <c r="A533" s="68">
        <v>43157</v>
      </c>
      <c r="B533">
        <v>7.75</v>
      </c>
      <c r="C533" s="71">
        <f t="shared" si="118"/>
        <v>4.5883940620782715E-2</v>
      </c>
      <c r="D533" s="38">
        <f t="shared" si="119"/>
        <v>7.7078832775057986</v>
      </c>
      <c r="E533" s="38">
        <f>D533*(1-VLOOKUP(A533,USD!A:K,9,0))</f>
        <v>7.7459237386848203</v>
      </c>
      <c r="F533">
        <v>7.7480000000000002</v>
      </c>
      <c r="G533" s="42">
        <f t="shared" si="120"/>
        <v>5.4641100517327512E-3</v>
      </c>
      <c r="H533" s="42">
        <f>(+B533/(D533*(1-VLOOKUP(A533,USD!A:K,9,0)))-1)</f>
        <v>5.2624599114259318E-4</v>
      </c>
      <c r="I533" s="71">
        <f t="shared" si="122"/>
        <v>2.5813113061423643E-4</v>
      </c>
      <c r="J533">
        <v>1668.83</v>
      </c>
      <c r="K533">
        <v>1729.15</v>
      </c>
      <c r="L533" s="71">
        <f t="shared" si="117"/>
        <v>3.6145083681381696E-2</v>
      </c>
      <c r="M533" s="70">
        <f t="shared" si="121"/>
        <v>1</v>
      </c>
    </row>
    <row r="534" spans="1:13">
      <c r="A534" s="68">
        <v>43158</v>
      </c>
      <c r="B534">
        <v>7.78</v>
      </c>
      <c r="C534" s="71">
        <f t="shared" si="118"/>
        <v>3.870967741935516E-3</v>
      </c>
      <c r="D534" s="38">
        <f t="shared" si="119"/>
        <v>7.8124789173871543</v>
      </c>
      <c r="E534" s="38">
        <f>D534*(1-VLOOKUP(A534,USD!A:K,9,0))</f>
        <v>7.8185072586122768</v>
      </c>
      <c r="F534">
        <v>7.8220000000000001</v>
      </c>
      <c r="G534" s="42">
        <f t="shared" si="120"/>
        <v>-4.1573126443733566E-3</v>
      </c>
      <c r="H534" s="42">
        <f>(+B534/(D534*(1-VLOOKUP(A534,USD!A:K,9,0)))-1)</f>
        <v>-4.9251420173409555E-3</v>
      </c>
      <c r="I534" s="71">
        <f t="shared" si="122"/>
        <v>-5.3694707236000561E-3</v>
      </c>
      <c r="J534">
        <v>1729.15</v>
      </c>
      <c r="K534">
        <v>1743.54</v>
      </c>
      <c r="L534" s="71">
        <f t="shared" si="117"/>
        <v>8.3220079229677779E-3</v>
      </c>
      <c r="M534" s="70">
        <f t="shared" si="121"/>
        <v>2</v>
      </c>
    </row>
    <row r="535" spans="1:13">
      <c r="A535" s="68">
        <v>43159</v>
      </c>
      <c r="B535">
        <v>7.82</v>
      </c>
      <c r="C535" s="71">
        <f t="shared" si="118"/>
        <v>5.1413881748072487E-3</v>
      </c>
      <c r="D535" s="38">
        <f t="shared" si="119"/>
        <v>7.8672665152505834</v>
      </c>
      <c r="E535" s="38">
        <f>D535*(1-VLOOKUP(A535,USD!A:K,9,0))</f>
        <v>7.834050921150034</v>
      </c>
      <c r="F535">
        <v>7.8390000000000004</v>
      </c>
      <c r="G535" s="42">
        <f t="shared" si="120"/>
        <v>-6.0079972070296028E-3</v>
      </c>
      <c r="H535" s="42">
        <f>(+B535/(D535*(1-VLOOKUP(A535,USD!A:K,9,0)))-1)</f>
        <v>-1.7935703113824975E-3</v>
      </c>
      <c r="I535" s="71">
        <f t="shared" si="122"/>
        <v>-2.4237785431815428E-3</v>
      </c>
      <c r="J535">
        <v>1743.54</v>
      </c>
      <c r="K535">
        <v>1753.63</v>
      </c>
      <c r="L535" s="71">
        <f t="shared" ref="L535:L598" si="123">+K535/J535-1</f>
        <v>5.7870768666048455E-3</v>
      </c>
      <c r="M535" s="70">
        <f t="shared" si="121"/>
        <v>3</v>
      </c>
    </row>
    <row r="536" spans="1:13">
      <c r="A536" s="68">
        <v>43160</v>
      </c>
      <c r="B536">
        <v>7.97</v>
      </c>
      <c r="C536" s="71">
        <f t="shared" si="118"/>
        <v>1.9181585677749302E-2</v>
      </c>
      <c r="D536" s="38">
        <f t="shared" si="119"/>
        <v>8.0009090572127537</v>
      </c>
      <c r="E536" s="38">
        <f>D536*(1-VLOOKUP(A536,USD!A:K,9,0))</f>
        <v>7.9844540839526408</v>
      </c>
      <c r="F536">
        <v>7.9829999999999997</v>
      </c>
      <c r="G536" s="42">
        <f t="shared" si="120"/>
        <v>-3.8631931686424759E-3</v>
      </c>
      <c r="H536" s="42">
        <f>(+B536/(D536*(1-VLOOKUP(A536,USD!A:K,9,0)))-1)</f>
        <v>-1.8102782983863142E-3</v>
      </c>
      <c r="I536" s="71">
        <f t="shared" si="122"/>
        <v>-1.6284604785168355E-3</v>
      </c>
      <c r="J536">
        <v>1753.63</v>
      </c>
      <c r="K536">
        <v>1789.85</v>
      </c>
      <c r="L536" s="71">
        <f t="shared" si="123"/>
        <v>2.0654299937843179E-2</v>
      </c>
      <c r="M536" s="70">
        <f t="shared" si="121"/>
        <v>4</v>
      </c>
    </row>
    <row r="537" spans="1:13">
      <c r="A537" s="68">
        <v>43161</v>
      </c>
      <c r="B537">
        <v>7.88</v>
      </c>
      <c r="C537" s="71">
        <f t="shared" si="118"/>
        <v>-1.129234629861986E-2</v>
      </c>
      <c r="D537" s="38">
        <f t="shared" si="119"/>
        <v>7.9034309187920773</v>
      </c>
      <c r="E537" s="38">
        <f>D537*(1-VLOOKUP(A537,USD!A:K,9,0))</f>
        <v>7.8923414235301044</v>
      </c>
      <c r="F537">
        <v>7.891</v>
      </c>
      <c r="G537" s="42">
        <f t="shared" si="120"/>
        <v>-2.9646515586497779E-3</v>
      </c>
      <c r="H537" s="42">
        <f>(+B537/(D537*(1-VLOOKUP(A537,USD!A:K,9,0)))-1)</f>
        <v>-1.5637214443497971E-3</v>
      </c>
      <c r="I537" s="71">
        <f t="shared" si="122"/>
        <v>-1.3939931567609198E-3</v>
      </c>
      <c r="J537">
        <v>1789.85</v>
      </c>
      <c r="K537">
        <v>1772.01</v>
      </c>
      <c r="L537" s="71">
        <f t="shared" si="123"/>
        <v>-9.9673156968460574E-3</v>
      </c>
      <c r="M537" s="70">
        <f t="shared" si="121"/>
        <v>5</v>
      </c>
    </row>
    <row r="538" spans="1:13">
      <c r="A538" s="68">
        <v>43164</v>
      </c>
      <c r="B538">
        <v>7.94</v>
      </c>
      <c r="C538" s="71">
        <f t="shared" si="118"/>
        <v>7.6142131979695105E-3</v>
      </c>
      <c r="D538" s="38">
        <f t="shared" si="119"/>
        <v>7.9964502401227984</v>
      </c>
      <c r="E538" s="38">
        <f>D538*(1-VLOOKUP(A538,USD!A:K,9,0))</f>
        <v>8.0184009971198247</v>
      </c>
      <c r="F538">
        <v>8.0169999999999995</v>
      </c>
      <c r="G538" s="42">
        <f t="shared" si="120"/>
        <v>-7.0594124177193462E-3</v>
      </c>
      <c r="H538" s="42">
        <f>(+B538/(D538*(1-VLOOKUP(A538,USD!A:K,9,0)))-1)</f>
        <v>-9.7776348611132713E-3</v>
      </c>
      <c r="I538" s="71">
        <f t="shared" si="122"/>
        <v>-9.6045902457276844E-3</v>
      </c>
      <c r="J538">
        <v>1772.01</v>
      </c>
      <c r="K538">
        <v>1795.69</v>
      </c>
      <c r="L538" s="71">
        <f t="shared" si="123"/>
        <v>1.33633557372701E-2</v>
      </c>
      <c r="M538" s="70">
        <f t="shared" si="121"/>
        <v>1</v>
      </c>
    </row>
    <row r="539" spans="1:13">
      <c r="A539" s="68">
        <v>43165</v>
      </c>
      <c r="B539">
        <v>7.99</v>
      </c>
      <c r="C539" s="71">
        <f t="shared" si="118"/>
        <v>6.297229219143663E-3</v>
      </c>
      <c r="D539" s="38">
        <f t="shared" si="119"/>
        <v>8.0255719918248687</v>
      </c>
      <c r="E539" s="38">
        <f>D539*(1-VLOOKUP(A539,USD!A:K,9,0))</f>
        <v>8.0212585285202671</v>
      </c>
      <c r="F539">
        <v>8.016</v>
      </c>
      <c r="G539" s="42">
        <f t="shared" si="120"/>
        <v>-4.4323310364797752E-3</v>
      </c>
      <c r="H539" s="42">
        <f>(+B539/(D539*(1-VLOOKUP(A539,USD!A:K,9,0)))-1)</f>
        <v>-3.8969606090022424E-3</v>
      </c>
      <c r="I539" s="71">
        <f t="shared" si="122"/>
        <v>-3.2435129740518986E-3</v>
      </c>
      <c r="J539">
        <v>1795.69</v>
      </c>
      <c r="K539">
        <v>1797.61</v>
      </c>
      <c r="L539" s="71">
        <f t="shared" si="123"/>
        <v>1.0692268710077446E-3</v>
      </c>
      <c r="M539" s="70">
        <f t="shared" si="121"/>
        <v>2</v>
      </c>
    </row>
    <row r="540" spans="1:13">
      <c r="A540" s="68">
        <v>43166</v>
      </c>
      <c r="B540">
        <v>7.96</v>
      </c>
      <c r="C540" s="71">
        <f t="shared" si="118"/>
        <v>-3.754693366708417E-3</v>
      </c>
      <c r="D540" s="38">
        <f t="shared" si="119"/>
        <v>7.9609728027770208</v>
      </c>
      <c r="E540" s="38">
        <f>D540*(1-VLOOKUP(A540,USD!A:K,9,0))</f>
        <v>7.9795495442773561</v>
      </c>
      <c r="F540">
        <v>7.9950000000000001</v>
      </c>
      <c r="G540" s="42">
        <f t="shared" si="120"/>
        <v>-1.2219647034616976E-4</v>
      </c>
      <c r="H540" s="42">
        <f>(+B540/(D540*(1-VLOOKUP(A540,USD!A:K,9,0)))-1)</f>
        <v>-2.4499558739348171E-3</v>
      </c>
      <c r="I540" s="71">
        <f t="shared" si="122"/>
        <v>-4.3777360850532077E-3</v>
      </c>
      <c r="J540">
        <v>1797.61</v>
      </c>
      <c r="K540">
        <v>1785.27</v>
      </c>
      <c r="L540" s="71">
        <f t="shared" si="123"/>
        <v>-6.8646703122479114E-3</v>
      </c>
      <c r="M540" s="70">
        <f t="shared" si="121"/>
        <v>3</v>
      </c>
    </row>
    <row r="541" spans="1:13">
      <c r="A541" s="68">
        <v>43167</v>
      </c>
      <c r="B541">
        <v>7.96</v>
      </c>
      <c r="C541" s="71">
        <f t="shared" si="118"/>
        <v>0</v>
      </c>
      <c r="D541" s="38">
        <f t="shared" si="119"/>
        <v>8.0306025979263627</v>
      </c>
      <c r="E541" s="38">
        <f>D541*(1-VLOOKUP(A541,USD!A:K,9,0))</f>
        <v>8.0260247714921249</v>
      </c>
      <c r="F541">
        <v>8.0169999999999995</v>
      </c>
      <c r="G541" s="42">
        <f t="shared" si="120"/>
        <v>-8.791693657533628E-3</v>
      </c>
      <c r="H541" s="42">
        <f>(+B541/(D541*(1-VLOOKUP(A541,USD!A:K,9,0)))-1)</f>
        <v>-8.2263353742241252E-3</v>
      </c>
      <c r="I541" s="71">
        <f t="shared" si="122"/>
        <v>-7.1098914806037028E-3</v>
      </c>
      <c r="J541">
        <v>1785.27</v>
      </c>
      <c r="K541">
        <v>1793.22</v>
      </c>
      <c r="L541" s="71">
        <f t="shared" si="123"/>
        <v>4.4531079332537082E-3</v>
      </c>
      <c r="M541" s="70">
        <f t="shared" si="121"/>
        <v>4</v>
      </c>
    </row>
    <row r="542" spans="1:13">
      <c r="A542" s="68">
        <v>43168</v>
      </c>
      <c r="B542">
        <v>8.25</v>
      </c>
      <c r="C542" s="71">
        <f t="shared" si="118"/>
        <v>3.6432160804020119E-2</v>
      </c>
      <c r="D542" s="38">
        <f t="shared" si="119"/>
        <v>8.299728878776726</v>
      </c>
      <c r="E542" s="38">
        <f>D542*(1-VLOOKUP(A542,USD!A:K,9,0))</f>
        <v>8.2769307770543463</v>
      </c>
      <c r="F542">
        <v>8.2929999999999993</v>
      </c>
      <c r="G542" s="42">
        <f t="shared" si="120"/>
        <v>-5.9916268956553553E-3</v>
      </c>
      <c r="H542" s="42">
        <f>(+B542/(D542*(1-VLOOKUP(A542,USD!A:K,9,0)))-1)</f>
        <v>-3.2537153903721139E-3</v>
      </c>
      <c r="I542" s="71">
        <f t="shared" si="122"/>
        <v>-5.1850958639816369E-3</v>
      </c>
      <c r="J542">
        <v>1793.22</v>
      </c>
      <c r="K542">
        <v>1856.46</v>
      </c>
      <c r="L542" s="71">
        <f t="shared" si="123"/>
        <v>3.5266169237461176E-2</v>
      </c>
      <c r="M542" s="70">
        <f t="shared" si="121"/>
        <v>5</v>
      </c>
    </row>
    <row r="543" spans="1:13">
      <c r="A543" s="68">
        <v>43171</v>
      </c>
      <c r="B543">
        <v>8.41</v>
      </c>
      <c r="C543" s="71">
        <f t="shared" si="118"/>
        <v>1.9393939393939519E-2</v>
      </c>
      <c r="D543" s="38">
        <f t="shared" si="119"/>
        <v>8.4089213503118838</v>
      </c>
      <c r="E543" s="38">
        <f>D543*(1-VLOOKUP(A543,USD!A:K,9,0))</f>
        <v>8.4264182610190641</v>
      </c>
      <c r="F543">
        <v>8.423</v>
      </c>
      <c r="G543" s="42">
        <f t="shared" si="120"/>
        <v>1.2827444129626109E-4</v>
      </c>
      <c r="H543" s="42">
        <f>(+B543/(D543*(1-VLOOKUP(A543,USD!A:K,9,0)))-1)</f>
        <v>-1.9484270197001052E-3</v>
      </c>
      <c r="I543" s="71">
        <f t="shared" si="122"/>
        <v>-1.5433930903478998E-3</v>
      </c>
      <c r="J543">
        <v>1856.46</v>
      </c>
      <c r="K543">
        <v>1882.41</v>
      </c>
      <c r="L543" s="71">
        <f t="shared" si="123"/>
        <v>1.3978216605798233E-2</v>
      </c>
      <c r="M543" s="70">
        <f t="shared" si="121"/>
        <v>1</v>
      </c>
    </row>
    <row r="544" spans="1:13">
      <c r="A544" s="68">
        <v>43172</v>
      </c>
      <c r="B544">
        <v>8.32</v>
      </c>
      <c r="C544" s="71">
        <f t="shared" si="118"/>
        <v>-1.0701545778834753E-2</v>
      </c>
      <c r="D544" s="38">
        <f t="shared" si="119"/>
        <v>8.3794623062988407</v>
      </c>
      <c r="E544" s="38">
        <f>D544*(1-VLOOKUP(A544,USD!A:K,9,0))</f>
        <v>8.3831100569161183</v>
      </c>
      <c r="F544">
        <v>8.3729999999999993</v>
      </c>
      <c r="G544" s="42">
        <f t="shared" si="120"/>
        <v>-7.0961959282450637E-3</v>
      </c>
      <c r="H544" s="42">
        <f>(+B544/(D544*(1-VLOOKUP(A544,USD!A:K,9,0)))-1)</f>
        <v>-7.5282391007203131E-3</v>
      </c>
      <c r="I544" s="71">
        <f t="shared" si="122"/>
        <v>-6.3298698196583292E-3</v>
      </c>
      <c r="J544">
        <v>1882.41</v>
      </c>
      <c r="K544">
        <v>1872.68</v>
      </c>
      <c r="L544" s="71">
        <f t="shared" si="123"/>
        <v>-5.1689058175423686E-3</v>
      </c>
      <c r="M544" s="70">
        <f t="shared" si="121"/>
        <v>2</v>
      </c>
    </row>
    <row r="545" spans="1:13">
      <c r="A545" s="68">
        <v>43173</v>
      </c>
      <c r="B545">
        <v>8.1999999999999993</v>
      </c>
      <c r="C545" s="71">
        <f t="shared" si="118"/>
        <v>-1.4423076923077094E-2</v>
      </c>
      <c r="D545" s="38">
        <f t="shared" si="119"/>
        <v>8.2326511576991255</v>
      </c>
      <c r="E545" s="38">
        <f>D545*(1-VLOOKUP(A545,USD!A:K,9,0))</f>
        <v>8.2522108842374298</v>
      </c>
      <c r="F545">
        <v>8.2579999999999991</v>
      </c>
      <c r="G545" s="42">
        <f t="shared" si="120"/>
        <v>-3.9660562647053643E-3</v>
      </c>
      <c r="H545" s="42">
        <f>(+B545/(D545*(1-VLOOKUP(A545,USD!A:K,9,0)))-1)</f>
        <v>-6.3268965092928564E-3</v>
      </c>
      <c r="I545" s="71">
        <f t="shared" si="122"/>
        <v>-7.0234923710341679E-3</v>
      </c>
      <c r="J545">
        <v>1872.68</v>
      </c>
      <c r="K545">
        <v>1841.29</v>
      </c>
      <c r="L545" s="71">
        <f t="shared" si="123"/>
        <v>-1.6762073605741556E-2</v>
      </c>
      <c r="M545" s="70">
        <f t="shared" si="121"/>
        <v>3</v>
      </c>
    </row>
    <row r="546" spans="1:13">
      <c r="A546" s="68">
        <v>43174</v>
      </c>
      <c r="B546">
        <v>8.26</v>
      </c>
      <c r="C546" s="71">
        <f t="shared" si="118"/>
        <v>7.3170731707317138E-3</v>
      </c>
      <c r="D546" s="38">
        <f t="shared" si="119"/>
        <v>8.2912779518707005</v>
      </c>
      <c r="E546" s="38">
        <f>D546*(1-VLOOKUP(A546,USD!A:K,9,0))</f>
        <v>8.2944375587231853</v>
      </c>
      <c r="F546">
        <v>8.2940000000000005</v>
      </c>
      <c r="G546" s="42">
        <f t="shared" si="120"/>
        <v>-3.7723921513985736E-3</v>
      </c>
      <c r="H546" s="42">
        <f>(+B546/(D546*(1-VLOOKUP(A546,USD!A:K,9,0)))-1)</f>
        <v>-4.1518859451739054E-3</v>
      </c>
      <c r="I546" s="71">
        <f t="shared" si="122"/>
        <v>-4.0993489269351979E-3</v>
      </c>
      <c r="J546">
        <v>1841.29</v>
      </c>
      <c r="K546">
        <v>1848.71</v>
      </c>
      <c r="L546" s="71">
        <f t="shared" si="123"/>
        <v>4.0297834670259824E-3</v>
      </c>
      <c r="M546" s="70">
        <f t="shared" si="121"/>
        <v>4</v>
      </c>
    </row>
    <row r="547" spans="1:13">
      <c r="A547" s="68">
        <v>43175</v>
      </c>
      <c r="B547">
        <v>8.1199999999999992</v>
      </c>
      <c r="C547" s="71">
        <f t="shared" si="118"/>
        <v>-1.6949152542372947E-2</v>
      </c>
      <c r="D547" s="38">
        <f t="shared" si="119"/>
        <v>8.1711182824780515</v>
      </c>
      <c r="E547" s="38">
        <f>D547*(1-VLOOKUP(A547,USD!A:K,9,0))</f>
        <v>8.1511935345010222</v>
      </c>
      <c r="F547">
        <v>8.16</v>
      </c>
      <c r="G547" s="42">
        <f t="shared" si="120"/>
        <v>-6.2559714240912889E-3</v>
      </c>
      <c r="H547" s="42">
        <f>(+B547/(D547*(1-VLOOKUP(A547,USD!A:K,9,0)))-1)</f>
        <v>-3.8268671169433555E-3</v>
      </c>
      <c r="I547" s="71">
        <f t="shared" si="122"/>
        <v>-4.9019607843138191E-3</v>
      </c>
      <c r="J547">
        <v>1848.71</v>
      </c>
      <c r="K547">
        <v>1821.32</v>
      </c>
      <c r="L547" s="71">
        <f t="shared" si="123"/>
        <v>-1.481573637833955E-2</v>
      </c>
      <c r="M547" s="70">
        <f t="shared" si="121"/>
        <v>5</v>
      </c>
    </row>
    <row r="548" spans="1:13">
      <c r="A548" s="68">
        <v>43178</v>
      </c>
      <c r="B548">
        <v>8.2100000000000009</v>
      </c>
      <c r="C548" s="71">
        <f t="shared" si="118"/>
        <v>1.1083743842364768E-2</v>
      </c>
      <c r="D548" s="38">
        <f t="shared" si="119"/>
        <v>8.2567737684756111</v>
      </c>
      <c r="E548" s="38">
        <f>D548*(1-VLOOKUP(A548,USD!A:K,9,0))</f>
        <v>8.2476152156088549</v>
      </c>
      <c r="F548">
        <v>8.2449999999999992</v>
      </c>
      <c r="G548" s="42">
        <f t="shared" si="120"/>
        <v>-5.6648964580079397E-3</v>
      </c>
      <c r="H548" s="42">
        <f>(+B548/(D548*(1-VLOOKUP(A548,USD!A:K,9,0)))-1)</f>
        <v>-4.5607384226250547E-3</v>
      </c>
      <c r="I548" s="71">
        <f t="shared" si="122"/>
        <v>-4.2449969678590715E-3</v>
      </c>
      <c r="J548">
        <v>1821.32</v>
      </c>
      <c r="K548">
        <v>1842.92</v>
      </c>
      <c r="L548" s="71">
        <f t="shared" si="123"/>
        <v>1.1859530450442524E-2</v>
      </c>
      <c r="M548" s="70">
        <f t="shared" si="121"/>
        <v>1</v>
      </c>
    </row>
    <row r="549" spans="1:13">
      <c r="A549" s="68">
        <v>43179</v>
      </c>
      <c r="B549">
        <v>8.3000000000000007</v>
      </c>
      <c r="C549" s="71">
        <f t="shared" si="118"/>
        <v>1.0962241169305775E-2</v>
      </c>
      <c r="D549" s="38">
        <f t="shared" si="119"/>
        <v>8.3420831615045667</v>
      </c>
      <c r="E549" s="38">
        <f>D549*(1-VLOOKUP(A549,USD!A:K,9,0))</f>
        <v>8.3516264926061901</v>
      </c>
      <c r="F549">
        <v>8.3490000000000002</v>
      </c>
      <c r="G549" s="42">
        <f t="shared" si="120"/>
        <v>-5.0446825678702734E-3</v>
      </c>
      <c r="H549" s="42">
        <f>(+B549/(D549*(1-VLOOKUP(A549,USD!A:K,9,0)))-1)</f>
        <v>-6.1816093729640809E-3</v>
      </c>
      <c r="I549" s="71">
        <f t="shared" si="122"/>
        <v>-5.8689663432746064E-3</v>
      </c>
      <c r="J549">
        <v>1842.92</v>
      </c>
      <c r="K549">
        <v>1864.62</v>
      </c>
      <c r="L549" s="71">
        <f t="shared" si="123"/>
        <v>1.1774792177630999E-2</v>
      </c>
      <c r="M549" s="70">
        <f t="shared" si="121"/>
        <v>2</v>
      </c>
    </row>
    <row r="550" spans="1:13">
      <c r="A550" s="68">
        <v>43180</v>
      </c>
      <c r="B550">
        <v>8.1199999999999992</v>
      </c>
      <c r="C550" s="71">
        <f t="shared" si="118"/>
        <v>-2.1686746987952032E-2</v>
      </c>
      <c r="D550" s="38">
        <f t="shared" si="119"/>
        <v>8.1935829230620723</v>
      </c>
      <c r="E550" s="38">
        <f>D550*(1-VLOOKUP(A550,USD!A:K,9,0))</f>
        <v>8.185406453076169</v>
      </c>
      <c r="F550">
        <v>8.19</v>
      </c>
      <c r="G550" s="42">
        <f t="shared" si="120"/>
        <v>-8.9805551189288124E-3</v>
      </c>
      <c r="H550" s="42">
        <f>(+B550/(D550*(1-VLOOKUP(A550,USD!A:K,9,0)))-1)</f>
        <v>-7.9906176255413186E-3</v>
      </c>
      <c r="I550" s="71">
        <f t="shared" si="122"/>
        <v>-8.5470085470086277E-3</v>
      </c>
      <c r="J550">
        <v>1864.62</v>
      </c>
      <c r="K550">
        <v>1829.91</v>
      </c>
      <c r="L550" s="71">
        <f t="shared" si="123"/>
        <v>-1.8615052933037224E-2</v>
      </c>
      <c r="M550" s="70">
        <f t="shared" si="121"/>
        <v>3</v>
      </c>
    </row>
    <row r="551" spans="1:13">
      <c r="A551" s="68">
        <v>43181</v>
      </c>
      <c r="B551">
        <v>8.1</v>
      </c>
      <c r="C551" s="71">
        <f t="shared" si="118"/>
        <v>-2.4630541871920597E-3</v>
      </c>
      <c r="D551" s="38">
        <f t="shared" si="119"/>
        <v>8.1332490122465035</v>
      </c>
      <c r="E551" s="38">
        <f>D551*(1-VLOOKUP(A551,USD!A:K,9,0))</f>
        <v>8.1515558013944673</v>
      </c>
      <c r="F551">
        <v>8.1519999999999992</v>
      </c>
      <c r="G551" s="42">
        <f t="shared" si="120"/>
        <v>-4.0880356910798499E-3</v>
      </c>
      <c r="H551" s="42">
        <f>(+B551/(D551*(1-VLOOKUP(A551,USD!A:K,9,0)))-1)</f>
        <v>-6.3246578506704898E-3</v>
      </c>
      <c r="I551" s="71">
        <f t="shared" si="122"/>
        <v>-6.3788027477919007E-3</v>
      </c>
      <c r="J551">
        <v>1829.91</v>
      </c>
      <c r="K551">
        <v>1817.23</v>
      </c>
      <c r="L551" s="71">
        <f t="shared" si="123"/>
        <v>-6.9293025340044778E-3</v>
      </c>
      <c r="M551" s="70">
        <f t="shared" si="121"/>
        <v>4</v>
      </c>
    </row>
    <row r="552" spans="1:13">
      <c r="A552" s="68">
        <v>43182</v>
      </c>
      <c r="B552">
        <v>7.7</v>
      </c>
      <c r="C552" s="71">
        <f t="shared" si="118"/>
        <v>-4.9382716049382602E-2</v>
      </c>
      <c r="D552" s="38">
        <f t="shared" si="119"/>
        <v>7.7428366469846956</v>
      </c>
      <c r="E552" s="38">
        <f>D552*(1-VLOOKUP(A552,USD!A:K,9,0))</f>
        <v>7.7244242235425826</v>
      </c>
      <c r="F552">
        <v>7.734</v>
      </c>
      <c r="G552" s="42">
        <f t="shared" si="120"/>
        <v>-5.5324229268581826E-3</v>
      </c>
      <c r="H552" s="42">
        <f>(+B552/(D552*(1-VLOOKUP(A552,USD!A:K,9,0)))-1)</f>
        <v>-3.1619474585745655E-3</v>
      </c>
      <c r="I552" s="71">
        <f t="shared" si="122"/>
        <v>-4.3961727437289433E-3</v>
      </c>
      <c r="J552">
        <v>1817.23</v>
      </c>
      <c r="K552">
        <v>1726.02</v>
      </c>
      <c r="L552" s="71">
        <f t="shared" si="123"/>
        <v>-5.0191775394418991E-2</v>
      </c>
      <c r="M552" s="70">
        <f t="shared" si="121"/>
        <v>5</v>
      </c>
    </row>
    <row r="553" spans="1:13">
      <c r="A553" s="68">
        <v>43185</v>
      </c>
      <c r="B553">
        <v>8.01</v>
      </c>
      <c r="C553" s="71">
        <f t="shared" si="118"/>
        <v>4.0259740259740218E-2</v>
      </c>
      <c r="D553" s="38">
        <f t="shared" si="119"/>
        <v>7.9786084402266475</v>
      </c>
      <c r="E553" s="38">
        <f>D553*(1-VLOOKUP(A553,USD!A:K,9,0))</f>
        <v>8.0080208134270219</v>
      </c>
      <c r="F553">
        <v>8.0039999999999996</v>
      </c>
      <c r="G553" s="42">
        <f t="shared" si="120"/>
        <v>3.9344655159516684E-3</v>
      </c>
      <c r="H553" s="42">
        <f>(+B553/(D553*(1-VLOOKUP(A553,USD!A:K,9,0)))-1)</f>
        <v>2.4715052808788052E-4</v>
      </c>
      <c r="I553" s="71">
        <f t="shared" si="122"/>
        <v>7.4962518740639972E-4</v>
      </c>
      <c r="J553">
        <v>1726.02</v>
      </c>
      <c r="K553">
        <v>1780.61</v>
      </c>
      <c r="L553" s="71">
        <f t="shared" si="123"/>
        <v>3.1627675229719099E-2</v>
      </c>
      <c r="M553" s="70">
        <f t="shared" si="121"/>
        <v>1</v>
      </c>
    </row>
    <row r="554" spans="1:13">
      <c r="A554" s="68">
        <v>43186</v>
      </c>
      <c r="B554">
        <v>8.2799999999999994</v>
      </c>
      <c r="C554" s="71">
        <f t="shared" si="118"/>
        <v>3.3707865168539186E-2</v>
      </c>
      <c r="D554" s="38">
        <f t="shared" si="119"/>
        <v>8.292045287850792</v>
      </c>
      <c r="E554" s="38">
        <f>D554*(1-VLOOKUP(A554,USD!A:K,9,0))</f>
        <v>8.3692202110280309</v>
      </c>
      <c r="F554">
        <v>8.3699999999999992</v>
      </c>
      <c r="G554" s="42">
        <f t="shared" si="120"/>
        <v>-1.452631700943674E-3</v>
      </c>
      <c r="H554" s="42">
        <f>(+B554/(D554*(1-VLOOKUP(A554,USD!A:K,9,0)))-1)</f>
        <v>-1.0660516604697134E-2</v>
      </c>
      <c r="I554" s="71">
        <f t="shared" si="122"/>
        <v>-1.0752688172043001E-2</v>
      </c>
      <c r="J554">
        <v>1780.61</v>
      </c>
      <c r="K554">
        <v>1844.69</v>
      </c>
      <c r="L554" s="71">
        <f t="shared" si="123"/>
        <v>3.5987667147775237E-2</v>
      </c>
      <c r="M554" s="70">
        <f t="shared" si="121"/>
        <v>2</v>
      </c>
    </row>
    <row r="555" spans="1:13">
      <c r="A555" s="68">
        <v>43187</v>
      </c>
      <c r="B555">
        <v>8.25</v>
      </c>
      <c r="C555" s="71">
        <f t="shared" si="118"/>
        <v>-3.6231884057970065E-3</v>
      </c>
      <c r="D555" s="38">
        <f t="shared" si="119"/>
        <v>8.3267137025733309</v>
      </c>
      <c r="E555" s="38">
        <f>D555*(1-VLOOKUP(A555,USD!A:K,9,0))</f>
        <v>8.3009027665071251</v>
      </c>
      <c r="F555">
        <v>8.2889999999999997</v>
      </c>
      <c r="G555" s="42">
        <f t="shared" si="120"/>
        <v>-9.212962678135872E-3</v>
      </c>
      <c r="H555" s="42">
        <f>(+B555/(D555*(1-VLOOKUP(A555,USD!A:K,9,0)))-1)</f>
        <v>-6.1321964536809048E-3</v>
      </c>
      <c r="I555" s="71">
        <f t="shared" si="122"/>
        <v>-4.7050307636626876E-3</v>
      </c>
      <c r="J555">
        <v>1844.69</v>
      </c>
      <c r="K555">
        <v>1835.15</v>
      </c>
      <c r="L555" s="71">
        <f t="shared" si="123"/>
        <v>-5.1716006483474297E-3</v>
      </c>
      <c r="M555" s="70">
        <f t="shared" si="121"/>
        <v>3</v>
      </c>
    </row>
    <row r="556" spans="1:13">
      <c r="A556" s="68">
        <v>43188</v>
      </c>
      <c r="B556">
        <v>8.25</v>
      </c>
      <c r="C556" s="71">
        <f t="shared" si="118"/>
        <v>0</v>
      </c>
      <c r="D556" s="38">
        <f t="shared" si="119"/>
        <v>8.3207982508241827</v>
      </c>
      <c r="E556" s="38">
        <f>D556*(1-VLOOKUP(A556,USD!A:K,9,0))</f>
        <v>8.306027308868817</v>
      </c>
      <c r="F556">
        <v>8.31</v>
      </c>
      <c r="G556" s="42">
        <f t="shared" si="120"/>
        <v>-8.5085888024228895E-3</v>
      </c>
      <c r="H556" s="42">
        <f>(+B556/(D556*(1-VLOOKUP(A556,USD!A:K,9,0)))-1)</f>
        <v>-6.7453798049752489E-3</v>
      </c>
      <c r="I556" s="71">
        <f t="shared" si="122"/>
        <v>-7.2202166064982976E-3</v>
      </c>
      <c r="J556">
        <v>1835.15</v>
      </c>
      <c r="K556">
        <v>1842.19</v>
      </c>
      <c r="L556" s="71">
        <f t="shared" si="123"/>
        <v>3.836198675857494E-3</v>
      </c>
      <c r="M556" s="70">
        <f t="shared" si="121"/>
        <v>4</v>
      </c>
    </row>
    <row r="557" spans="1:13">
      <c r="A557" s="68">
        <v>43189</v>
      </c>
      <c r="B557">
        <v>8.25</v>
      </c>
      <c r="C557" s="71">
        <f t="shared" si="118"/>
        <v>0</v>
      </c>
      <c r="D557" s="38">
        <f t="shared" si="119"/>
        <v>8.5729424217914563</v>
      </c>
      <c r="E557" s="38">
        <f>D557*(1-VLOOKUP(A557,USD!A:K,9,0))</f>
        <v>8.5963962486701195</v>
      </c>
      <c r="F557">
        <v>8.6</v>
      </c>
      <c r="G557" s="42">
        <f t="shared" si="120"/>
        <v>-3.7669962762210241E-2</v>
      </c>
      <c r="H557" s="42">
        <f>(+B557/(D557*(1-VLOOKUP(A557,USD!A:K,9,0)))-1)</f>
        <v>-4.0295519034933669E-2</v>
      </c>
      <c r="I557" s="71">
        <f t="shared" si="122"/>
        <v>-4.0697674418604612E-2</v>
      </c>
      <c r="J557">
        <v>1842.19</v>
      </c>
      <c r="K557">
        <v>1900.48</v>
      </c>
      <c r="L557" s="71">
        <f t="shared" si="123"/>
        <v>3.1641687339525326E-2</v>
      </c>
      <c r="M557" s="70">
        <f t="shared" si="121"/>
        <v>5</v>
      </c>
    </row>
    <row r="558" spans="1:13">
      <c r="A558" s="68">
        <v>43192</v>
      </c>
      <c r="B558">
        <v>8.25</v>
      </c>
      <c r="C558" s="71">
        <f t="shared" si="118"/>
        <v>0</v>
      </c>
      <c r="D558" s="38">
        <f t="shared" si="119"/>
        <v>8.5989592103047645</v>
      </c>
      <c r="E558" s="38">
        <f>D558*(1-VLOOKUP(A558,USD!A:K,9,0))</f>
        <v>8.5901229331807354</v>
      </c>
      <c r="F558">
        <v>8.6</v>
      </c>
      <c r="G558" s="42">
        <f t="shared" si="120"/>
        <v>-4.0581563625349149E-2</v>
      </c>
      <c r="H558" s="42">
        <f>(+B558/(D558*(1-VLOOKUP(A558,USD!A:K,9,0)))-1)</f>
        <v>-3.9594652582555678E-2</v>
      </c>
      <c r="I558" s="71">
        <f t="shared" si="122"/>
        <v>-4.0697674418604612E-2</v>
      </c>
      <c r="J558">
        <v>1900.48</v>
      </c>
      <c r="K558">
        <v>1900.25</v>
      </c>
      <c r="L558" s="71">
        <f t="shared" si="123"/>
        <v>-1.2102205758546258E-4</v>
      </c>
      <c r="M558" s="70">
        <f t="shared" si="121"/>
        <v>1</v>
      </c>
    </row>
    <row r="559" spans="1:13">
      <c r="A559" s="68">
        <v>43193</v>
      </c>
      <c r="B559">
        <v>8.4</v>
      </c>
      <c r="C559" s="71">
        <f t="shared" si="118"/>
        <v>1.8181818181818299E-2</v>
      </c>
      <c r="D559" s="38">
        <f t="shared" si="119"/>
        <v>8.4742754900670967</v>
      </c>
      <c r="E559" s="38">
        <f>D559*(1-VLOOKUP(A559,USD!A:K,9,0))</f>
        <v>8.4651712518036462</v>
      </c>
      <c r="F559">
        <v>8.4559999999999995</v>
      </c>
      <c r="G559" s="42">
        <f t="shared" si="120"/>
        <v>-8.7648189103783913E-3</v>
      </c>
      <c r="H559" s="42">
        <f>(+B559/(D559*(1-VLOOKUP(A559,USD!A:K,9,0)))-1)</f>
        <v>-7.6987517281189577E-3</v>
      </c>
      <c r="I559" s="71">
        <f t="shared" si="122"/>
        <v>-6.6225165562913135E-3</v>
      </c>
      <c r="J559">
        <v>1900.25</v>
      </c>
      <c r="K559">
        <v>1872.47</v>
      </c>
      <c r="L559" s="71">
        <f t="shared" si="123"/>
        <v>-1.4619129061965497E-2</v>
      </c>
      <c r="M559" s="70">
        <f t="shared" si="121"/>
        <v>2</v>
      </c>
    </row>
    <row r="560" spans="1:13">
      <c r="A560" s="68">
        <v>43194</v>
      </c>
      <c r="B560">
        <v>8.1999999999999993</v>
      </c>
      <c r="C560" s="71">
        <f t="shared" si="118"/>
        <v>-2.3809523809523947E-2</v>
      </c>
      <c r="D560" s="38">
        <f t="shared" si="119"/>
        <v>8.2949608591859949</v>
      </c>
      <c r="E560" s="38">
        <f>D560*(1-VLOOKUP(A560,USD!A:K,9,0))</f>
        <v>8.276876244056032</v>
      </c>
      <c r="F560">
        <v>8.2720000000000002</v>
      </c>
      <c r="G560" s="42">
        <f t="shared" si="120"/>
        <v>-1.1448017754156603E-2</v>
      </c>
      <c r="H560" s="42">
        <f>(+B560/(D560*(1-VLOOKUP(A560,USD!A:K,9,0)))-1)</f>
        <v>-9.2880746055905572E-3</v>
      </c>
      <c r="I560" s="71">
        <f t="shared" si="122"/>
        <v>-8.704061895551396E-3</v>
      </c>
      <c r="J560">
        <v>1872.47</v>
      </c>
      <c r="K560">
        <v>1836.81</v>
      </c>
      <c r="L560" s="71">
        <f t="shared" si="123"/>
        <v>-1.9044363861637326E-2</v>
      </c>
      <c r="M560" s="70">
        <f t="shared" si="121"/>
        <v>3</v>
      </c>
    </row>
    <row r="561" spans="1:13">
      <c r="A561" s="68">
        <v>43195</v>
      </c>
      <c r="B561">
        <v>8.1999999999999993</v>
      </c>
      <c r="C561" s="71">
        <f t="shared" si="118"/>
        <v>0</v>
      </c>
      <c r="D561" s="38">
        <f t="shared" si="119"/>
        <v>8.2720000000000002</v>
      </c>
      <c r="E561" s="38">
        <f>D561*(1-VLOOKUP(A561,USD!A:K,9,0))</f>
        <v>8.2806437820543373</v>
      </c>
      <c r="F561" s="70">
        <v>8.2720000000000002</v>
      </c>
      <c r="G561" s="42">
        <f t="shared" si="120"/>
        <v>-8.704061895551396E-3</v>
      </c>
      <c r="H561" s="42">
        <f>(+B561/(D561*(1-VLOOKUP(A561,USD!A:K,9,0)))-1)</f>
        <v>-9.7388299964198399E-3</v>
      </c>
      <c r="I561" s="71">
        <f t="shared" si="122"/>
        <v>-8.704061895551396E-3</v>
      </c>
      <c r="J561">
        <v>1836.81</v>
      </c>
      <c r="K561">
        <v>1836.81</v>
      </c>
      <c r="L561" s="71">
        <f t="shared" si="123"/>
        <v>0</v>
      </c>
      <c r="M561" s="70">
        <f t="shared" si="121"/>
        <v>4</v>
      </c>
    </row>
    <row r="562" spans="1:13">
      <c r="A562" s="68">
        <v>43196</v>
      </c>
      <c r="B562">
        <v>8.1999999999999993</v>
      </c>
      <c r="C562" s="71">
        <f t="shared" si="118"/>
        <v>0</v>
      </c>
      <c r="D562" s="38">
        <f t="shared" si="119"/>
        <v>8.2720000000000002</v>
      </c>
      <c r="E562" s="38">
        <f>D562*(1-VLOOKUP(A562,USD!A:K,9,0))</f>
        <v>8.2392946599543926</v>
      </c>
      <c r="F562" s="70">
        <v>8.2720000000000002</v>
      </c>
      <c r="G562" s="42">
        <f t="shared" si="120"/>
        <v>-8.704061895551396E-3</v>
      </c>
      <c r="H562" s="42">
        <f>(+B562/(D562*(1-VLOOKUP(A562,USD!A:K,9,0)))-1)</f>
        <v>-4.769177651259171E-3</v>
      </c>
      <c r="I562" s="71">
        <f t="shared" si="122"/>
        <v>-8.704061895551396E-3</v>
      </c>
      <c r="J562">
        <v>1836.81</v>
      </c>
      <c r="K562">
        <v>1836.81</v>
      </c>
      <c r="L562" s="71">
        <f t="shared" si="123"/>
        <v>0</v>
      </c>
      <c r="M562" s="70">
        <f t="shared" si="121"/>
        <v>5</v>
      </c>
    </row>
    <row r="563" spans="1:13">
      <c r="A563" s="68">
        <v>43199</v>
      </c>
      <c r="B563">
        <v>8.26</v>
      </c>
      <c r="C563" s="71">
        <f t="shared" si="118"/>
        <v>7.3170731707317138E-3</v>
      </c>
      <c r="D563" s="38">
        <f t="shared" si="119"/>
        <v>8.2937967454445474</v>
      </c>
      <c r="E563" s="38">
        <f>D563*(1-VLOOKUP(A563,USD!A:K,9,0))</f>
        <v>8.3098437145494852</v>
      </c>
      <c r="F563">
        <v>8.2829999999999995</v>
      </c>
      <c r="G563" s="42">
        <f t="shared" si="120"/>
        <v>-4.0749425723641819E-3</v>
      </c>
      <c r="H563" s="42">
        <f>(+B563/(D563*(1-VLOOKUP(A563,USD!A:K,9,0)))-1)</f>
        <v>-5.9981530654078519E-3</v>
      </c>
      <c r="I563" s="71">
        <f t="shared" si="122"/>
        <v>-2.7767717010744875E-3</v>
      </c>
      <c r="J563">
        <v>1836.81</v>
      </c>
      <c r="K563">
        <v>1841.65</v>
      </c>
      <c r="L563" s="71">
        <f t="shared" si="123"/>
        <v>2.6350030759849652E-3</v>
      </c>
      <c r="M563" s="70">
        <f t="shared" si="121"/>
        <v>1</v>
      </c>
    </row>
    <row r="564" spans="1:13">
      <c r="A564" s="68">
        <v>43200</v>
      </c>
      <c r="B564">
        <v>8.25</v>
      </c>
      <c r="C564" s="71">
        <f t="shared" si="118"/>
        <v>-1.210653753026647E-3</v>
      </c>
      <c r="D564" s="38">
        <f t="shared" si="119"/>
        <v>8.2554297287758249</v>
      </c>
      <c r="E564" s="38">
        <f>D564*(1-VLOOKUP(A564,USD!A:K,9,0))</f>
        <v>8.2581768258112422</v>
      </c>
      <c r="F564">
        <v>8.266</v>
      </c>
      <c r="G564" s="42">
        <f t="shared" si="120"/>
        <v>-6.5771606738995736E-4</v>
      </c>
      <c r="H564" s="42">
        <f>(+B564/(D564*(1-VLOOKUP(A564,USD!A:K,9,0)))-1)</f>
        <v>-9.9014903455263426E-4</v>
      </c>
      <c r="I564" s="71">
        <f t="shared" si="122"/>
        <v>-1.9356399709653527E-3</v>
      </c>
      <c r="J564">
        <v>1841.65</v>
      </c>
      <c r="K564">
        <v>1835.52</v>
      </c>
      <c r="L564" s="71">
        <f t="shared" si="123"/>
        <v>-3.328536909836366E-3</v>
      </c>
      <c r="M564" s="70">
        <f t="shared" si="121"/>
        <v>2</v>
      </c>
    </row>
    <row r="565" spans="1:13">
      <c r="A565" s="68">
        <v>43201</v>
      </c>
      <c r="B565">
        <v>8.2799999999999994</v>
      </c>
      <c r="C565" s="71">
        <f t="shared" si="118"/>
        <v>3.6363636363636598E-3</v>
      </c>
      <c r="D565" s="38">
        <f t="shared" si="119"/>
        <v>8.2619920131624838</v>
      </c>
      <c r="E565" s="38">
        <f>D565*(1-VLOOKUP(A565,USD!A:K,9,0))</f>
        <v>8.2876457094050568</v>
      </c>
      <c r="F565">
        <v>8.2829999999999995</v>
      </c>
      <c r="G565" s="42">
        <f t="shared" si="120"/>
        <v>2.1796180399140663E-3</v>
      </c>
      <c r="H565" s="42">
        <f>(+B565/(D565*(1-VLOOKUP(A565,USD!A:K,9,0)))-1)</f>
        <v>-9.2254298423743997E-4</v>
      </c>
      <c r="I565" s="71">
        <f t="shared" si="122"/>
        <v>-3.621876131836288E-4</v>
      </c>
      <c r="J565">
        <v>1835.52</v>
      </c>
      <c r="K565">
        <v>1834.63</v>
      </c>
      <c r="L565" s="71">
        <f t="shared" si="123"/>
        <v>-4.8487622036252898E-4</v>
      </c>
      <c r="M565" s="70">
        <f t="shared" si="121"/>
        <v>3</v>
      </c>
    </row>
    <row r="566" spans="1:13">
      <c r="A566" s="68">
        <v>43202</v>
      </c>
      <c r="B566">
        <v>8.2200000000000006</v>
      </c>
      <c r="C566" s="71">
        <f t="shared" si="118"/>
        <v>-7.246376811594013E-3</v>
      </c>
      <c r="D566" s="38">
        <f t="shared" si="119"/>
        <v>8.2480553953658227</v>
      </c>
      <c r="E566" s="38">
        <f>D566*(1-VLOOKUP(A566,USD!A:K,9,0))</f>
        <v>8.2478516681980913</v>
      </c>
      <c r="F566">
        <v>8.2420000000000009</v>
      </c>
      <c r="G566" s="42">
        <f t="shared" si="120"/>
        <v>-3.401455739686865E-3</v>
      </c>
      <c r="H566" s="42">
        <f>(+B566/(D566*(1-VLOOKUP(A566,USD!A:K,9,0)))-1)</f>
        <v>-3.3768391235114992E-3</v>
      </c>
      <c r="I566" s="71">
        <f t="shared" si="122"/>
        <v>-2.6692550351856692E-3</v>
      </c>
      <c r="J566">
        <v>1834.63</v>
      </c>
      <c r="K566">
        <v>1826.89</v>
      </c>
      <c r="L566" s="71">
        <f t="shared" si="123"/>
        <v>-4.2188343153660712E-3</v>
      </c>
      <c r="M566" s="70">
        <f t="shared" si="121"/>
        <v>4</v>
      </c>
    </row>
    <row r="567" spans="1:13">
      <c r="A567" s="68">
        <v>43203</v>
      </c>
      <c r="B567">
        <v>8.2100000000000009</v>
      </c>
      <c r="C567" s="71">
        <f t="shared" si="118"/>
        <v>-1.2165450121653931E-3</v>
      </c>
      <c r="D567" s="38">
        <f t="shared" si="119"/>
        <v>8.2316235679214405</v>
      </c>
      <c r="E567" s="38">
        <f>D567*(1-VLOOKUP(A567,USD!A:K,9,0))</f>
        <v>8.2167815673503206</v>
      </c>
      <c r="F567" s="70">
        <v>8.2420000000000009</v>
      </c>
      <c r="G567" s="42">
        <f t="shared" si="120"/>
        <v>-2.6268897919125012E-3</v>
      </c>
      <c r="H567" s="42">
        <f>(+B567/(D567*(1-VLOOKUP(A567,USD!A:K,9,0)))-1)</f>
        <v>-8.2533134107720674E-4</v>
      </c>
      <c r="I567" s="71">
        <f t="shared" si="122"/>
        <v>-3.8825527784518421E-3</v>
      </c>
      <c r="J567">
        <v>1826.89</v>
      </c>
      <c r="K567">
        <v>1824.59</v>
      </c>
      <c r="L567" s="71">
        <f t="shared" si="123"/>
        <v>-1.2589701624072802E-3</v>
      </c>
      <c r="M567" s="70">
        <f t="shared" si="121"/>
        <v>5</v>
      </c>
    </row>
    <row r="568" spans="1:13">
      <c r="A568" s="68">
        <v>43206</v>
      </c>
      <c r="B568">
        <v>8.2100000000000009</v>
      </c>
      <c r="C568" s="71">
        <f t="shared" si="118"/>
        <v>0</v>
      </c>
      <c r="D568" s="38">
        <f t="shared" si="119"/>
        <v>8.3057825703308712</v>
      </c>
      <c r="E568" s="38">
        <f>D568*(1-VLOOKUP(A568,USD!A:K,9,0))</f>
        <v>8.3114457024913566</v>
      </c>
      <c r="F568">
        <v>8.2870000000000008</v>
      </c>
      <c r="G568" s="42">
        <f t="shared" si="120"/>
        <v>-1.1532034401311675E-2</v>
      </c>
      <c r="H568" s="42">
        <f>(+B568/(D568*(1-VLOOKUP(A568,USD!A:K,9,0)))-1)</f>
        <v>-1.2205542347578313E-2</v>
      </c>
      <c r="I568" s="71">
        <f t="shared" si="122"/>
        <v>-9.2916616387112017E-3</v>
      </c>
      <c r="J568">
        <v>1824.59</v>
      </c>
      <c r="K568">
        <v>1838.71</v>
      </c>
      <c r="L568" s="71">
        <f t="shared" si="123"/>
        <v>7.7387248642162287E-3</v>
      </c>
      <c r="M568" s="70">
        <f t="shared" si="121"/>
        <v>1</v>
      </c>
    </row>
    <row r="569" spans="1:13">
      <c r="A569" s="68">
        <v>43207</v>
      </c>
      <c r="B569">
        <v>7.98</v>
      </c>
      <c r="C569" s="71">
        <f t="shared" si="118"/>
        <v>-2.8014616321559105E-2</v>
      </c>
      <c r="D569" s="38">
        <f t="shared" si="119"/>
        <v>8.03925218223646</v>
      </c>
      <c r="E569" s="38">
        <f>D569*(1-VLOOKUP(A569,USD!A:K,9,0))</f>
        <v>8.0498866530170829</v>
      </c>
      <c r="F569">
        <v>8.06</v>
      </c>
      <c r="G569" s="42">
        <f t="shared" si="120"/>
        <v>-7.3703599406153009E-3</v>
      </c>
      <c r="H569" s="42">
        <f>(+B569/(D569*(1-VLOOKUP(A569,USD!A:K,9,0)))-1)</f>
        <v>-8.6816940448334323E-3</v>
      </c>
      <c r="I569" s="71">
        <f t="shared" si="122"/>
        <v>-9.9255583126550695E-3</v>
      </c>
      <c r="J569">
        <v>1838.71</v>
      </c>
      <c r="K569">
        <v>1783.74</v>
      </c>
      <c r="L569" s="71">
        <f t="shared" si="123"/>
        <v>-2.989595966737546E-2</v>
      </c>
      <c r="M569" s="70">
        <f t="shared" si="121"/>
        <v>2</v>
      </c>
    </row>
    <row r="570" spans="1:13">
      <c r="A570" s="68">
        <v>43208</v>
      </c>
      <c r="B570">
        <v>8.2200000000000006</v>
      </c>
      <c r="C570" s="71">
        <f t="shared" si="118"/>
        <v>3.007518796992481E-2</v>
      </c>
      <c r="D570" s="38">
        <f t="shared" si="119"/>
        <v>8.2340563086548482</v>
      </c>
      <c r="E570" s="38">
        <f>D570*(1-VLOOKUP(A570,USD!A:K,9,0))</f>
        <v>8.2202419132695077</v>
      </c>
      <c r="F570">
        <v>8.2129999999999992</v>
      </c>
      <c r="G570" s="42">
        <f t="shared" si="120"/>
        <v>-1.7070940649352995E-3</v>
      </c>
      <c r="H570" s="42">
        <f>(+B570/(D570*(1-VLOOKUP(A570,USD!A:K,9,0)))-1)</f>
        <v>-2.9428972049716506E-5</v>
      </c>
      <c r="I570" s="71">
        <f t="shared" si="122"/>
        <v>8.5230731766738899E-4</v>
      </c>
      <c r="J570">
        <v>1783.74</v>
      </c>
      <c r="K570">
        <v>1822.26</v>
      </c>
      <c r="L570" s="71">
        <f t="shared" si="123"/>
        <v>2.1595075515489892E-2</v>
      </c>
      <c r="M570" s="70">
        <f t="shared" si="121"/>
        <v>3</v>
      </c>
    </row>
    <row r="571" spans="1:13">
      <c r="A571" s="68">
        <v>43209</v>
      </c>
      <c r="B571">
        <v>8.1999999999999993</v>
      </c>
      <c r="C571" s="71">
        <f t="shared" si="118"/>
        <v>-2.4330900243311193E-3</v>
      </c>
      <c r="D571" s="38">
        <f t="shared" si="119"/>
        <v>8.2040760593987674</v>
      </c>
      <c r="E571" s="38">
        <f>D571*(1-VLOOKUP(A571,USD!A:K,9,0))</f>
        <v>8.2359836501352568</v>
      </c>
      <c r="F571">
        <v>8.23</v>
      </c>
      <c r="G571" s="42">
        <f t="shared" si="120"/>
        <v>-4.9683344830753207E-4</v>
      </c>
      <c r="H571" s="42">
        <f>(+B571/(D571*(1-VLOOKUP(A571,USD!A:K,9,0)))-1)</f>
        <v>-4.3690774124675036E-3</v>
      </c>
      <c r="I571" s="71">
        <f t="shared" si="122"/>
        <v>-3.6452004860269005E-3</v>
      </c>
      <c r="J571">
        <v>1822.26</v>
      </c>
      <c r="K571">
        <v>1820.28</v>
      </c>
      <c r="L571" s="71">
        <f t="shared" si="123"/>
        <v>-1.0865628395508864E-3</v>
      </c>
      <c r="M571" s="70">
        <f t="shared" si="121"/>
        <v>4</v>
      </c>
    </row>
    <row r="572" spans="1:13">
      <c r="A572" s="68">
        <v>43210</v>
      </c>
      <c r="B572">
        <v>7.99</v>
      </c>
      <c r="C572" s="71">
        <f t="shared" si="118"/>
        <v>-2.5609756097560887E-2</v>
      </c>
      <c r="D572" s="38">
        <f t="shared" si="119"/>
        <v>8.0605875469707957</v>
      </c>
      <c r="E572" s="38">
        <f>D572*(1-VLOOKUP(A572,USD!A:K,9,0))</f>
        <v>8.0403657009756753</v>
      </c>
      <c r="F572">
        <v>8.0419999999999998</v>
      </c>
      <c r="G572" s="42">
        <f t="shared" si="120"/>
        <v>-8.7571218052613364E-3</v>
      </c>
      <c r="H572" s="42">
        <f>(+B572/(D572*(1-VLOOKUP(A572,USD!A:K,9,0)))-1)</f>
        <v>-6.2641057445388393E-3</v>
      </c>
      <c r="I572" s="71">
        <f t="shared" si="122"/>
        <v>-6.4660532205917942E-3</v>
      </c>
      <c r="J572">
        <v>1820.28</v>
      </c>
      <c r="K572">
        <v>1782.81</v>
      </c>
      <c r="L572" s="71">
        <f t="shared" si="123"/>
        <v>-2.0584745204034527E-2</v>
      </c>
      <c r="M572" s="70">
        <f t="shared" si="121"/>
        <v>5</v>
      </c>
    </row>
    <row r="573" spans="1:13">
      <c r="A573" s="68">
        <v>43213</v>
      </c>
      <c r="B573">
        <v>7.84</v>
      </c>
      <c r="C573" s="71">
        <f t="shared" si="118"/>
        <v>-1.8773466833541974E-2</v>
      </c>
      <c r="D573" s="38">
        <f t="shared" si="119"/>
        <v>7.9077569118414193</v>
      </c>
      <c r="E573" s="38">
        <f>D573*(1-VLOOKUP(A573,USD!A:K,9,0))</f>
        <v>7.8903439350823419</v>
      </c>
      <c r="F573">
        <v>7.8879999999999999</v>
      </c>
      <c r="G573" s="42">
        <f t="shared" si="120"/>
        <v>-8.5684110673606151E-3</v>
      </c>
      <c r="H573" s="42">
        <f>(+B573/(D573*(1-VLOOKUP(A573,USD!A:K,9,0)))-1)</f>
        <v>-6.3804487480578764E-3</v>
      </c>
      <c r="I573" s="71">
        <f t="shared" si="122"/>
        <v>-6.0851926977687487E-3</v>
      </c>
      <c r="J573">
        <v>1782.81</v>
      </c>
      <c r="K573">
        <v>1753.05</v>
      </c>
      <c r="L573" s="71">
        <f t="shared" si="123"/>
        <v>-1.6692749087115266E-2</v>
      </c>
      <c r="M573" s="70">
        <f t="shared" si="121"/>
        <v>1</v>
      </c>
    </row>
    <row r="574" spans="1:13">
      <c r="A574" s="68">
        <v>43214</v>
      </c>
      <c r="B574">
        <v>8.08</v>
      </c>
      <c r="C574" s="71">
        <f t="shared" si="118"/>
        <v>3.0612244897959107E-2</v>
      </c>
      <c r="D574" s="38">
        <f t="shared" si="119"/>
        <v>8.1301227460711338</v>
      </c>
      <c r="E574" s="38">
        <f>D574*(1-VLOOKUP(A574,USD!A:K,9,0))</f>
        <v>8.1072760981645562</v>
      </c>
      <c r="F574">
        <v>8.1020000000000003</v>
      </c>
      <c r="G574" s="42">
        <f t="shared" si="120"/>
        <v>-6.1650663386793036E-3</v>
      </c>
      <c r="H574" s="42">
        <f>(+B574/(D574*(1-VLOOKUP(A574,USD!A:K,9,0)))-1)</f>
        <v>-3.3643973431140006E-3</v>
      </c>
      <c r="I574" s="71">
        <f t="shared" si="122"/>
        <v>-2.7153789187854827E-3</v>
      </c>
      <c r="J574">
        <v>1753.05</v>
      </c>
      <c r="K574">
        <v>1806.86</v>
      </c>
      <c r="L574" s="71">
        <f t="shared" si="123"/>
        <v>3.0695074299078806E-2</v>
      </c>
      <c r="M574" s="70">
        <f t="shared" si="121"/>
        <v>2</v>
      </c>
    </row>
    <row r="575" spans="1:13">
      <c r="A575" s="68">
        <v>43215</v>
      </c>
      <c r="B575">
        <v>8.1199999999999992</v>
      </c>
      <c r="C575" s="71">
        <f t="shared" ref="C575:C620" si="124">B575/B574-1</f>
        <v>4.9504950495049549E-3</v>
      </c>
      <c r="D575" s="38">
        <f t="shared" ref="D575:D620" si="125">+F574*(1+L575)</f>
        <v>8.1582744761630686</v>
      </c>
      <c r="E575" s="38">
        <f>D575*(1-VLOOKUP(A575,USD!A:K,9,0))</f>
        <v>8.1576471904344512</v>
      </c>
      <c r="F575">
        <v>8.1609999999999996</v>
      </c>
      <c r="G575" s="42">
        <f t="shared" ref="G575:G620" si="126">+B575/D575-1</f>
        <v>-4.6914915984869188E-3</v>
      </c>
      <c r="H575" s="42">
        <f>(+B575/(D575*(1-VLOOKUP(A575,USD!A:K,9,0)))-1)</f>
        <v>-4.6149569300565352E-3</v>
      </c>
      <c r="I575" s="71">
        <f t="shared" si="122"/>
        <v>-5.0238941306213203E-3</v>
      </c>
      <c r="J575">
        <v>1806.86</v>
      </c>
      <c r="K575">
        <v>1819.41</v>
      </c>
      <c r="L575" s="71">
        <f t="shared" si="123"/>
        <v>6.94575119267693E-3</v>
      </c>
      <c r="M575" s="70">
        <f t="shared" ref="M575:M620" si="127">WEEKDAY(A575,2)</f>
        <v>3</v>
      </c>
    </row>
    <row r="576" spans="1:13">
      <c r="A576" s="68">
        <v>43216</v>
      </c>
      <c r="B576">
        <v>7.99</v>
      </c>
      <c r="C576" s="71">
        <f t="shared" si="124"/>
        <v>-1.6009852216748666E-2</v>
      </c>
      <c r="D576" s="38">
        <f t="shared" si="125"/>
        <v>7.9899671212096219</v>
      </c>
      <c r="E576" s="38">
        <f>D576*(1-VLOOKUP(A576,USD!A:K,9,0))</f>
        <v>7.972828858217218</v>
      </c>
      <c r="F576">
        <v>7.9820000000000002</v>
      </c>
      <c r="G576" s="42">
        <f t="shared" si="126"/>
        <v>4.1150094711728258E-6</v>
      </c>
      <c r="H576" s="42">
        <f>(+B576/(D576*(1-VLOOKUP(A576,USD!A:K,9,0)))-1)</f>
        <v>2.1537075595301491E-3</v>
      </c>
      <c r="I576" s="71">
        <f t="shared" si="122"/>
        <v>1.0022550739163805E-3</v>
      </c>
      <c r="J576">
        <v>1819.41</v>
      </c>
      <c r="K576">
        <v>1781.28</v>
      </c>
      <c r="L576" s="71">
        <f t="shared" si="123"/>
        <v>-2.0957343314591093E-2</v>
      </c>
      <c r="M576" s="70">
        <f t="shared" si="127"/>
        <v>4</v>
      </c>
    </row>
    <row r="577" spans="1:13">
      <c r="A577" s="68">
        <v>43217</v>
      </c>
      <c r="B577">
        <v>8.0299999999999994</v>
      </c>
      <c r="C577" s="71">
        <f t="shared" si="124"/>
        <v>5.0062578222778154E-3</v>
      </c>
      <c r="D577" s="38">
        <f t="shared" si="125"/>
        <v>8.0909790712296772</v>
      </c>
      <c r="E577" s="38">
        <f>D577*(1-VLOOKUP(A577,USD!A:K,9,0))</f>
        <v>8.0720585972130383</v>
      </c>
      <c r="F577">
        <v>8.0679999999999996</v>
      </c>
      <c r="G577" s="42">
        <f t="shared" si="126"/>
        <v>-7.5366739541461447E-3</v>
      </c>
      <c r="H577" s="42">
        <f>(+B577/(D577*(1-VLOOKUP(A577,USD!A:K,9,0)))-1)</f>
        <v>-5.2103929507597568E-3</v>
      </c>
      <c r="I577" s="71">
        <f t="shared" si="122"/>
        <v>-4.7099652949925686E-3</v>
      </c>
      <c r="J577">
        <v>1781.28</v>
      </c>
      <c r="K577">
        <v>1805.6</v>
      </c>
      <c r="L577" s="71">
        <f t="shared" si="123"/>
        <v>1.3653103386328969E-2</v>
      </c>
      <c r="M577" s="70">
        <f t="shared" si="127"/>
        <v>5</v>
      </c>
    </row>
    <row r="578" spans="1:13">
      <c r="A578" s="68">
        <v>43220</v>
      </c>
      <c r="B578" s="70">
        <v>8.1199999999999992</v>
      </c>
      <c r="C578" s="71">
        <f t="shared" si="124"/>
        <v>1.1207970112079746E-2</v>
      </c>
      <c r="D578" s="38">
        <f t="shared" si="125"/>
        <v>8.0679999999999996</v>
      </c>
      <c r="E578" s="38">
        <f>D578*(1-VLOOKUP(A578,USD!A:K,9,0))</f>
        <v>8.0679999999999996</v>
      </c>
      <c r="F578" s="70">
        <v>8.0679999999999996</v>
      </c>
      <c r="G578" s="42">
        <f t="shared" si="126"/>
        <v>6.4452156668319827E-3</v>
      </c>
      <c r="H578" s="42">
        <f>(+B578/(D578*(1-VLOOKUP(A578,USD!A:K,9,0)))-1)</f>
        <v>6.4452156668319827E-3</v>
      </c>
      <c r="I578" s="71">
        <f t="shared" ref="I578:I620" si="128">+B578/F578-1</f>
        <v>6.4452156668319827E-3</v>
      </c>
      <c r="J578" s="70">
        <v>1805.6</v>
      </c>
      <c r="K578" s="70">
        <v>1805.6</v>
      </c>
      <c r="L578" s="71">
        <f t="shared" si="123"/>
        <v>0</v>
      </c>
      <c r="M578" s="70">
        <f t="shared" si="127"/>
        <v>1</v>
      </c>
    </row>
    <row r="579" spans="1:13">
      <c r="A579" s="68">
        <v>43222</v>
      </c>
      <c r="B579">
        <v>8</v>
      </c>
      <c r="C579" s="71">
        <f t="shared" si="124"/>
        <v>-1.477832512315258E-2</v>
      </c>
      <c r="D579" s="38">
        <f t="shared" si="125"/>
        <v>8.0499926672574205</v>
      </c>
      <c r="E579" s="38">
        <f>D579*(1-VLOOKUP(A579,USD!A:K,9,0))</f>
        <v>7.9938361677647665</v>
      </c>
      <c r="F579">
        <v>8.0229999999999997</v>
      </c>
      <c r="G579" s="42">
        <f t="shared" si="126"/>
        <v>-6.2102748814617525E-3</v>
      </c>
      <c r="H579" s="42">
        <f>(+B579/(D579*(1-VLOOKUP(A579,USD!A:K,9,0)))-1)</f>
        <v>7.7107312507718184E-4</v>
      </c>
      <c r="I579" s="71">
        <f t="shared" si="128"/>
        <v>-2.8667580705471485E-3</v>
      </c>
      <c r="J579">
        <v>1805.6</v>
      </c>
      <c r="K579">
        <v>1801.57</v>
      </c>
      <c r="L579" s="71">
        <f t="shared" si="123"/>
        <v>-2.2319450598139445E-3</v>
      </c>
      <c r="M579" s="70">
        <f t="shared" si="127"/>
        <v>3</v>
      </c>
    </row>
    <row r="580" spans="1:13">
      <c r="A580" s="68">
        <v>43223</v>
      </c>
      <c r="B580">
        <v>8.1</v>
      </c>
      <c r="C580" s="71">
        <f t="shared" si="124"/>
        <v>1.2499999999999956E-2</v>
      </c>
      <c r="D580" s="38">
        <f t="shared" si="125"/>
        <v>8.1353131823909148</v>
      </c>
      <c r="E580" s="38">
        <f>D580*(1-VLOOKUP(A580,USD!A:K,9,0))</f>
        <v>8.1347632618689794</v>
      </c>
      <c r="F580">
        <v>8.1319999999999997</v>
      </c>
      <c r="G580" s="42">
        <f t="shared" si="126"/>
        <v>-4.3407280825219496E-3</v>
      </c>
      <c r="H580" s="42">
        <f>(+B580/(D580*(1-VLOOKUP(A580,USD!A:K,9,0)))-1)</f>
        <v>-4.2734202274735678E-3</v>
      </c>
      <c r="I580" s="71">
        <f t="shared" si="128"/>
        <v>-3.935071323167727E-3</v>
      </c>
      <c r="J580">
        <v>1801.57</v>
      </c>
      <c r="K580">
        <v>1826.79</v>
      </c>
      <c r="L580" s="71">
        <f t="shared" si="123"/>
        <v>1.399890095860834E-2</v>
      </c>
      <c r="M580" s="70">
        <f t="shared" si="127"/>
        <v>4</v>
      </c>
    </row>
    <row r="581" spans="1:13">
      <c r="A581" s="68">
        <v>43224</v>
      </c>
      <c r="B581">
        <v>8.06</v>
      </c>
      <c r="C581" s="71">
        <f t="shared" si="124"/>
        <v>-4.9382716049382047E-3</v>
      </c>
      <c r="D581" s="38">
        <f t="shared" si="125"/>
        <v>8.0788488003547201</v>
      </c>
      <c r="E581" s="38">
        <f>D581*(1-VLOOKUP(A581,USD!A:K,9,0))</f>
        <v>8.0967051879626428</v>
      </c>
      <c r="F581">
        <v>8.0869999999999997</v>
      </c>
      <c r="G581" s="42">
        <f t="shared" si="126"/>
        <v>-2.3331047307002528E-3</v>
      </c>
      <c r="H581" s="42">
        <f>(+B581/(D581*(1-VLOOKUP(A581,USD!A:K,9,0)))-1)</f>
        <v>-4.5333487030270181E-3</v>
      </c>
      <c r="I581" s="71">
        <f t="shared" si="128"/>
        <v>-3.3386917274637051E-3</v>
      </c>
      <c r="J581">
        <v>1826.79</v>
      </c>
      <c r="K581">
        <v>1814.85</v>
      </c>
      <c r="L581" s="71">
        <f t="shared" si="123"/>
        <v>-6.5360550473781975E-3</v>
      </c>
      <c r="M581" s="70">
        <f t="shared" si="127"/>
        <v>5</v>
      </c>
    </row>
    <row r="582" spans="1:13">
      <c r="A582" s="68">
        <v>43227</v>
      </c>
      <c r="B582">
        <v>8.19</v>
      </c>
      <c r="C582" s="71">
        <f t="shared" si="124"/>
        <v>1.6129032258064502E-2</v>
      </c>
      <c r="D582" s="38">
        <f t="shared" si="125"/>
        <v>8.2540560266688701</v>
      </c>
      <c r="E582" s="38">
        <f>D582*(1-VLOOKUP(A582,USD!A:K,9,0))</f>
        <v>8.236389795961685</v>
      </c>
      <c r="F582">
        <v>8.2409999999999997</v>
      </c>
      <c r="G582" s="42">
        <f t="shared" si="126"/>
        <v>-7.7605514745605619E-3</v>
      </c>
      <c r="H582" s="42">
        <f>(+B582/(D582*(1-VLOOKUP(A582,USD!A:K,9,0)))-1)</f>
        <v>-5.6322972941895699E-3</v>
      </c>
      <c r="I582" s="71">
        <f t="shared" si="128"/>
        <v>-6.1885693483800797E-3</v>
      </c>
      <c r="J582">
        <v>1814.85</v>
      </c>
      <c r="K582">
        <v>1852.34</v>
      </c>
      <c r="L582" s="71">
        <f t="shared" si="123"/>
        <v>2.0657354602308775E-2</v>
      </c>
      <c r="M582" s="70">
        <f t="shared" si="127"/>
        <v>1</v>
      </c>
    </row>
    <row r="583" spans="1:13">
      <c r="A583" s="68">
        <v>43228</v>
      </c>
      <c r="B583">
        <v>8.2100000000000009</v>
      </c>
      <c r="C583" s="71">
        <f t="shared" si="124"/>
        <v>2.4420024420026554E-3</v>
      </c>
      <c r="D583" s="38">
        <f t="shared" si="125"/>
        <v>8.2611538216526128</v>
      </c>
      <c r="E583" s="38">
        <f>D583*(1-VLOOKUP(A583,USD!A:K,9,0))</f>
        <v>8.2616343599014694</v>
      </c>
      <c r="F583">
        <v>8.2650000000000006</v>
      </c>
      <c r="G583" s="42">
        <f t="shared" si="126"/>
        <v>-6.1920916565597617E-3</v>
      </c>
      <c r="H583" s="42">
        <f>(+B583/(D583*(1-VLOOKUP(A583,USD!A:K,9,0)))-1)</f>
        <v>-6.2498965279896845E-3</v>
      </c>
      <c r="I583" s="71">
        <f t="shared" si="128"/>
        <v>-6.6545674531155452E-3</v>
      </c>
      <c r="J583">
        <v>1852.34</v>
      </c>
      <c r="K583">
        <v>1856.87</v>
      </c>
      <c r="L583" s="71">
        <f t="shared" si="123"/>
        <v>2.4455553516093964E-3</v>
      </c>
      <c r="M583" s="70">
        <f t="shared" si="127"/>
        <v>2</v>
      </c>
    </row>
    <row r="584" spans="1:13">
      <c r="A584" s="68">
        <v>43229</v>
      </c>
      <c r="B584">
        <v>8.18</v>
      </c>
      <c r="C584" s="71">
        <f t="shared" si="124"/>
        <v>-3.6540803897686658E-3</v>
      </c>
      <c r="D584" s="38">
        <f t="shared" si="125"/>
        <v>8.2602818991097937</v>
      </c>
      <c r="E584" s="38">
        <f>D584*(1-VLOOKUP(A584,USD!A:K,9,0))</f>
        <v>8.2454516194578158</v>
      </c>
      <c r="F584">
        <v>8.2390000000000008</v>
      </c>
      <c r="G584" s="42">
        <f t="shared" si="126"/>
        <v>-9.7190265526465591E-3</v>
      </c>
      <c r="H584" s="42">
        <f>(+B584/(D584*(1-VLOOKUP(A584,USD!A:K,9,0)))-1)</f>
        <v>-7.9379059484578907E-3</v>
      </c>
      <c r="I584" s="71">
        <f t="shared" si="128"/>
        <v>-7.1610632358297677E-3</v>
      </c>
      <c r="J584">
        <v>1856.87</v>
      </c>
      <c r="K584">
        <v>1855.81</v>
      </c>
      <c r="L584" s="71">
        <f t="shared" si="123"/>
        <v>-5.7085310226345776E-4</v>
      </c>
      <c r="M584" s="70">
        <f t="shared" si="127"/>
        <v>3</v>
      </c>
    </row>
    <row r="585" spans="1:13">
      <c r="A585" s="68">
        <v>43230</v>
      </c>
      <c r="B585">
        <v>8.2799999999999994</v>
      </c>
      <c r="C585" s="71">
        <f t="shared" si="124"/>
        <v>1.2224938875305513E-2</v>
      </c>
      <c r="D585" s="38">
        <f t="shared" si="125"/>
        <v>8.2813979017248531</v>
      </c>
      <c r="E585" s="38">
        <f>D585*(1-VLOOKUP(A585,USD!A:K,9,0))</f>
        <v>8.2944565483951376</v>
      </c>
      <c r="F585">
        <v>8.3010000000000002</v>
      </c>
      <c r="G585" s="42">
        <f t="shared" si="126"/>
        <v>-1.6880021240894827E-4</v>
      </c>
      <c r="H585" s="42">
        <f>(+B585/(D585*(1-VLOOKUP(A585,USD!A:K,9,0)))-1)</f>
        <v>-1.742916888019086E-3</v>
      </c>
      <c r="I585" s="71">
        <f t="shared" si="128"/>
        <v>-2.5298156848573283E-3</v>
      </c>
      <c r="J585">
        <v>1855.81</v>
      </c>
      <c r="K585">
        <v>1865.36</v>
      </c>
      <c r="L585" s="71">
        <f t="shared" si="123"/>
        <v>5.1460009375958737E-3</v>
      </c>
      <c r="M585" s="70">
        <f t="shared" si="127"/>
        <v>4</v>
      </c>
    </row>
    <row r="586" spans="1:13">
      <c r="A586" s="68">
        <v>43231</v>
      </c>
      <c r="B586">
        <v>8.15</v>
      </c>
      <c r="C586" s="71">
        <f t="shared" si="124"/>
        <v>-1.5700483091787287E-2</v>
      </c>
      <c r="D586" s="38">
        <f t="shared" si="125"/>
        <v>8.1649165737444793</v>
      </c>
      <c r="E586" s="38">
        <f>D586*(1-VLOOKUP(A586,USD!A:K,9,0))</f>
        <v>8.1947647140262614</v>
      </c>
      <c r="F586">
        <v>8.1940000000000008</v>
      </c>
      <c r="G586" s="42">
        <f t="shared" si="126"/>
        <v>-1.8269107356767567E-3</v>
      </c>
      <c r="H586" s="42">
        <f>(+B586/(D586*(1-VLOOKUP(A586,USD!A:K,9,0)))-1)</f>
        <v>-5.4625990603051067E-3</v>
      </c>
      <c r="I586" s="71">
        <f t="shared" si="128"/>
        <v>-5.3697827678790278E-3</v>
      </c>
      <c r="J586">
        <v>1865.36</v>
      </c>
      <c r="K586">
        <v>1834.78</v>
      </c>
      <c r="L586" s="71">
        <f t="shared" si="123"/>
        <v>-1.6393618390015852E-2</v>
      </c>
      <c r="M586" s="70">
        <f t="shared" si="127"/>
        <v>5</v>
      </c>
    </row>
    <row r="587" spans="1:13">
      <c r="A587" s="68">
        <v>43234</v>
      </c>
      <c r="B587">
        <v>8.17</v>
      </c>
      <c r="C587" s="71">
        <f t="shared" si="124"/>
        <v>2.4539877300613355E-3</v>
      </c>
      <c r="D587" s="38">
        <f t="shared" si="125"/>
        <v>8.1770294640229366</v>
      </c>
      <c r="E587" s="38">
        <f>D587*(1-VLOOKUP(A587,USD!A:K,9,0))</f>
        <v>8.187782150273998</v>
      </c>
      <c r="F587">
        <v>8.1880000000000006</v>
      </c>
      <c r="G587" s="42">
        <f t="shared" si="126"/>
        <v>-8.5965986228431213E-4</v>
      </c>
      <c r="H587" s="42">
        <f>(+B587/(D587*(1-VLOOKUP(A587,USD!A:K,9,0)))-1)</f>
        <v>-2.1717908400143981E-3</v>
      </c>
      <c r="I587" s="71">
        <f t="shared" si="128"/>
        <v>-2.1983390327309227E-3</v>
      </c>
      <c r="J587">
        <v>1834.78</v>
      </c>
      <c r="K587">
        <v>1830.98</v>
      </c>
      <c r="L587" s="71">
        <f t="shared" si="123"/>
        <v>-2.0710929920753074E-3</v>
      </c>
      <c r="M587" s="70">
        <f t="shared" si="127"/>
        <v>1</v>
      </c>
    </row>
    <row r="588" spans="1:13">
      <c r="A588" s="68">
        <v>43235</v>
      </c>
      <c r="B588">
        <v>8.2799999999999994</v>
      </c>
      <c r="C588" s="71">
        <f t="shared" si="124"/>
        <v>1.346389228886169E-2</v>
      </c>
      <c r="D588" s="38">
        <f t="shared" si="125"/>
        <v>8.3088760554457188</v>
      </c>
      <c r="E588" s="38">
        <f>D588*(1-VLOOKUP(A588,USD!A:K,9,0))</f>
        <v>8.2918505037616512</v>
      </c>
      <c r="F588">
        <v>8.3000000000000007</v>
      </c>
      <c r="G588" s="42">
        <f t="shared" si="126"/>
        <v>-3.4753262960028897E-3</v>
      </c>
      <c r="H588" s="42">
        <f>(+B588/(D588*(1-VLOOKUP(A588,USD!A:K,9,0)))-1)</f>
        <v>-1.4291747971427737E-3</v>
      </c>
      <c r="I588" s="71">
        <f t="shared" si="128"/>
        <v>-2.4096385542170529E-3</v>
      </c>
      <c r="J588">
        <v>1830.98</v>
      </c>
      <c r="K588">
        <v>1858.01</v>
      </c>
      <c r="L588" s="71">
        <f t="shared" si="123"/>
        <v>1.4762586156047641E-2</v>
      </c>
      <c r="M588" s="70">
        <f t="shared" si="127"/>
        <v>2</v>
      </c>
    </row>
    <row r="589" spans="1:13">
      <c r="A589" s="68">
        <v>43236</v>
      </c>
      <c r="B589">
        <v>8.2100000000000009</v>
      </c>
      <c r="C589" s="71">
        <f t="shared" si="124"/>
        <v>-8.4541062801930522E-3</v>
      </c>
      <c r="D589" s="38">
        <f t="shared" si="125"/>
        <v>8.2493425761971153</v>
      </c>
      <c r="E589" s="38">
        <f>D589*(1-VLOOKUP(A589,USD!A:K,9,0))</f>
        <v>8.2320063893080153</v>
      </c>
      <c r="F589">
        <v>8.2240000000000002</v>
      </c>
      <c r="G589" s="42">
        <f t="shared" si="126"/>
        <v>-4.7691771597211385E-3</v>
      </c>
      <c r="H589" s="42">
        <f>(+B589/(D589*(1-VLOOKUP(A589,USD!A:K,9,0)))-1)</f>
        <v>-2.6732716505901699E-3</v>
      </c>
      <c r="I589" s="71">
        <f t="shared" si="128"/>
        <v>-1.7023346303500775E-3</v>
      </c>
      <c r="J589">
        <v>1858.01</v>
      </c>
      <c r="K589">
        <v>1846.67</v>
      </c>
      <c r="L589" s="71">
        <f t="shared" si="123"/>
        <v>-6.1033040726368171E-3</v>
      </c>
      <c r="M589" s="70">
        <f t="shared" si="127"/>
        <v>3</v>
      </c>
    </row>
    <row r="590" spans="1:13">
      <c r="A590" s="68">
        <v>43237</v>
      </c>
      <c r="B590">
        <v>8.1</v>
      </c>
      <c r="C590" s="71">
        <f t="shared" si="124"/>
        <v>-1.3398294762484886E-2</v>
      </c>
      <c r="D590" s="38">
        <f t="shared" si="125"/>
        <v>8.1551055684015008</v>
      </c>
      <c r="E590" s="38">
        <f>D590*(1-VLOOKUP(A590,USD!A:K,9,0))</f>
        <v>8.1628193767170227</v>
      </c>
      <c r="F590">
        <v>8.1649999999999991</v>
      </c>
      <c r="G590" s="42">
        <f t="shared" si="126"/>
        <v>-6.7571863956020772E-3</v>
      </c>
      <c r="H590" s="42">
        <f>(+B590/(D590*(1-VLOOKUP(A590,USD!A:K,9,0)))-1)</f>
        <v>-7.6957940409907444E-3</v>
      </c>
      <c r="I590" s="71">
        <f t="shared" si="128"/>
        <v>-7.9608083282302067E-3</v>
      </c>
      <c r="J590">
        <v>1846.67</v>
      </c>
      <c r="K590">
        <v>1831.2</v>
      </c>
      <c r="L590" s="71">
        <f t="shared" si="123"/>
        <v>-8.3772411963155546E-3</v>
      </c>
      <c r="M590" s="70">
        <f t="shared" si="127"/>
        <v>4</v>
      </c>
    </row>
    <row r="591" spans="1:13">
      <c r="A591" s="68">
        <v>43238</v>
      </c>
      <c r="B591">
        <v>8.15</v>
      </c>
      <c r="C591" s="71">
        <f t="shared" si="124"/>
        <v>6.1728395061728669E-3</v>
      </c>
      <c r="D591" s="38">
        <f t="shared" si="125"/>
        <v>8.1897464777195275</v>
      </c>
      <c r="E591" s="38">
        <f>D591*(1-VLOOKUP(A591,USD!A:K,9,0))</f>
        <v>8.180834039998258</v>
      </c>
      <c r="F591">
        <v>8.1839999999999993</v>
      </c>
      <c r="G591" s="42">
        <f t="shared" si="126"/>
        <v>-4.8532000139025477E-3</v>
      </c>
      <c r="H591" s="42">
        <f>(+B591/(D591*(1-VLOOKUP(A591,USD!A:K,9,0)))-1)</f>
        <v>-3.7690582460787603E-3</v>
      </c>
      <c r="I591" s="71">
        <f t="shared" si="128"/>
        <v>-4.1544477028346849E-3</v>
      </c>
      <c r="J591">
        <v>1831.2</v>
      </c>
      <c r="K591">
        <v>1836.75</v>
      </c>
      <c r="L591" s="71">
        <f t="shared" si="123"/>
        <v>3.0307994757536871E-3</v>
      </c>
      <c r="M591" s="70">
        <f t="shared" si="127"/>
        <v>5</v>
      </c>
    </row>
    <row r="592" spans="1:13">
      <c r="A592" s="68">
        <v>43241</v>
      </c>
      <c r="B592">
        <v>8.1999999999999993</v>
      </c>
      <c r="C592" s="71">
        <f t="shared" si="124"/>
        <v>6.1349693251533388E-3</v>
      </c>
      <c r="D592" s="38">
        <f t="shared" si="125"/>
        <v>8.2986450632911399</v>
      </c>
      <c r="E592" s="38">
        <f>D592*(1-VLOOKUP(A592,USD!A:K,9,0))</f>
        <v>8.2801893162779479</v>
      </c>
      <c r="F592">
        <v>8.2729999999999997</v>
      </c>
      <c r="G592" s="42">
        <f t="shared" si="126"/>
        <v>-1.1886887864079765E-2</v>
      </c>
      <c r="H592" s="42">
        <f>(+B592/(D592*(1-VLOOKUP(A592,USD!A:K,9,0)))-1)</f>
        <v>-9.6844786048919662E-3</v>
      </c>
      <c r="I592" s="71">
        <f t="shared" si="128"/>
        <v>-8.8238849268705843E-3</v>
      </c>
      <c r="J592">
        <v>1836.75</v>
      </c>
      <c r="K592">
        <v>1862.48</v>
      </c>
      <c r="L592" s="71">
        <f t="shared" si="123"/>
        <v>1.4008438818565505E-2</v>
      </c>
      <c r="M592" s="70">
        <f t="shared" si="127"/>
        <v>1</v>
      </c>
    </row>
    <row r="593" spans="1:13">
      <c r="A593" s="68">
        <v>43242</v>
      </c>
      <c r="B593">
        <v>8.1999999999999993</v>
      </c>
      <c r="C593" s="71">
        <f t="shared" si="124"/>
        <v>0</v>
      </c>
      <c r="D593" s="38">
        <f t="shared" si="125"/>
        <v>8.3330548515957208</v>
      </c>
      <c r="E593" s="38">
        <f>D593*(1-VLOOKUP(A593,USD!A:K,9,0))</f>
        <v>8.3498244251119953</v>
      </c>
      <c r="F593">
        <v>8.35</v>
      </c>
      <c r="G593" s="42">
        <f t="shared" si="126"/>
        <v>-1.5967115777504093E-2</v>
      </c>
      <c r="H593" s="42">
        <f>(+B593/(D593*(1-VLOOKUP(A593,USD!A:K,9,0)))-1)</f>
        <v>-1.7943422218723692E-2</v>
      </c>
      <c r="I593" s="71">
        <f t="shared" si="128"/>
        <v>-1.7964071856287456E-2</v>
      </c>
      <c r="J593">
        <v>1862.48</v>
      </c>
      <c r="K593">
        <v>1876</v>
      </c>
      <c r="L593" s="71">
        <f t="shared" si="123"/>
        <v>7.2591383531634968E-3</v>
      </c>
      <c r="M593" s="70">
        <f t="shared" si="127"/>
        <v>2</v>
      </c>
    </row>
    <row r="594" spans="1:13">
      <c r="A594" s="68">
        <v>43243</v>
      </c>
      <c r="B594">
        <v>8.15</v>
      </c>
      <c r="C594" s="71">
        <f t="shared" si="124"/>
        <v>-6.0975609756096505E-3</v>
      </c>
      <c r="D594" s="38">
        <f t="shared" si="125"/>
        <v>8.2163376865671633</v>
      </c>
      <c r="E594" s="38">
        <f>D594*(1-VLOOKUP(A594,USD!A:K,9,0))</f>
        <v>8.2059947674390692</v>
      </c>
      <c r="F594">
        <v>8.2070000000000007</v>
      </c>
      <c r="G594" s="42">
        <f t="shared" si="126"/>
        <v>-8.0738753807085839E-3</v>
      </c>
      <c r="H594" s="42">
        <f>(+B594/(D594*(1-VLOOKUP(A594,USD!A:K,9,0)))-1)</f>
        <v>-6.8236416212758E-3</v>
      </c>
      <c r="I594" s="71">
        <f t="shared" si="128"/>
        <v>-6.9452906055806896E-3</v>
      </c>
      <c r="J594">
        <v>1876</v>
      </c>
      <c r="K594">
        <v>1845.97</v>
      </c>
      <c r="L594" s="71">
        <f t="shared" si="123"/>
        <v>-1.6007462686567164E-2</v>
      </c>
      <c r="M594" s="70">
        <f t="shared" si="127"/>
        <v>3</v>
      </c>
    </row>
    <row r="595" spans="1:13">
      <c r="A595" s="68">
        <v>43244</v>
      </c>
      <c r="B595">
        <v>8.15</v>
      </c>
      <c r="C595" s="71">
        <f t="shared" si="124"/>
        <v>0</v>
      </c>
      <c r="D595" s="38">
        <f t="shared" si="125"/>
        <v>8.1733445288926703</v>
      </c>
      <c r="E595" s="38">
        <f>D595*(1-VLOOKUP(A595,USD!A:K,9,0))</f>
        <v>8.14954117429407</v>
      </c>
      <c r="F595">
        <v>8.1560000000000006</v>
      </c>
      <c r="G595" s="42">
        <f t="shared" si="126"/>
        <v>-2.8561782523846002E-3</v>
      </c>
      <c r="H595" s="42">
        <f>(+B595/(D595*(1-VLOOKUP(A595,USD!A:K,9,0)))-1)</f>
        <v>5.6300802231401548E-5</v>
      </c>
      <c r="I595" s="71">
        <f t="shared" si="128"/>
        <v>-7.356547327120877E-4</v>
      </c>
      <c r="J595">
        <v>1845.97</v>
      </c>
      <c r="K595">
        <v>1838.4</v>
      </c>
      <c r="L595" s="71">
        <f t="shared" si="123"/>
        <v>-4.1008250404935831E-3</v>
      </c>
      <c r="M595" s="70">
        <f t="shared" si="127"/>
        <v>4</v>
      </c>
    </row>
    <row r="596" spans="1:13">
      <c r="A596" s="68">
        <v>43245</v>
      </c>
      <c r="B596">
        <v>8.01</v>
      </c>
      <c r="C596" s="71">
        <f t="shared" si="124"/>
        <v>-1.7177914110429571E-2</v>
      </c>
      <c r="D596" s="38">
        <f t="shared" si="125"/>
        <v>8.005825609225413</v>
      </c>
      <c r="E596" s="38">
        <f>D596*(1-VLOOKUP(A596,USD!A:K,9,0))</f>
        <v>8.01084833054413</v>
      </c>
      <c r="F596">
        <v>8.0090000000000003</v>
      </c>
      <c r="G596" s="42">
        <f t="shared" si="126"/>
        <v>5.2141914879788587E-4</v>
      </c>
      <c r="H596" s="42">
        <f>(+B596/(D596*(1-VLOOKUP(A596,USD!A:K,9,0)))-1)</f>
        <v>-1.0589771633739975E-4</v>
      </c>
      <c r="I596" s="71">
        <f t="shared" si="128"/>
        <v>1.2485953302521224E-4</v>
      </c>
      <c r="J596">
        <v>1838.4</v>
      </c>
      <c r="K596">
        <v>1804.55</v>
      </c>
      <c r="L596" s="71">
        <f t="shared" si="123"/>
        <v>-1.8412750217580598E-2</v>
      </c>
      <c r="M596" s="70">
        <f t="shared" si="127"/>
        <v>5</v>
      </c>
    </row>
    <row r="597" spans="1:13">
      <c r="A597" s="68">
        <v>43248</v>
      </c>
      <c r="B597">
        <v>8.01</v>
      </c>
      <c r="C597" s="71">
        <f t="shared" si="124"/>
        <v>0</v>
      </c>
      <c r="D597" s="38">
        <f t="shared" si="125"/>
        <v>7.9750919564434355</v>
      </c>
      <c r="E597" s="38">
        <f>D597*(1-VLOOKUP(A597,USD!A:K,9,0))</f>
        <v>7.9745233676545144</v>
      </c>
      <c r="F597">
        <v>7.9669999999999996</v>
      </c>
      <c r="G597" s="42">
        <f t="shared" si="126"/>
        <v>4.3771336740965339E-3</v>
      </c>
      <c r="H597" s="42">
        <f>(+B597/(D597*(1-VLOOKUP(A597,USD!A:K,9,0)))-1)</f>
        <v>4.4487464278282207E-3</v>
      </c>
      <c r="I597" s="71">
        <f t="shared" si="128"/>
        <v>5.3972637128154588E-3</v>
      </c>
      <c r="J597">
        <v>1804.55</v>
      </c>
      <c r="K597">
        <v>1796.91</v>
      </c>
      <c r="L597" s="71">
        <f t="shared" si="123"/>
        <v>-4.2337424842757709E-3</v>
      </c>
      <c r="M597" s="70">
        <f t="shared" si="127"/>
        <v>1</v>
      </c>
    </row>
    <row r="598" spans="1:13">
      <c r="A598" s="68">
        <v>43249</v>
      </c>
      <c r="B598">
        <v>7.84</v>
      </c>
      <c r="C598" s="71">
        <f t="shared" si="124"/>
        <v>-2.122347066167285E-2</v>
      </c>
      <c r="D598" s="38">
        <f t="shared" si="125"/>
        <v>7.8638716185006485</v>
      </c>
      <c r="E598" s="38">
        <f>D598*(1-VLOOKUP(A598,USD!A:K,9,0))</f>
        <v>7.8291395090093392</v>
      </c>
      <c r="F598">
        <v>7.8319999999999999</v>
      </c>
      <c r="G598" s="42">
        <f t="shared" si="126"/>
        <v>-3.0356063347330986E-3</v>
      </c>
      <c r="H598" s="42">
        <f>(+B598/(D598*(1-VLOOKUP(A598,USD!A:K,9,0)))-1)</f>
        <v>1.3871883338090196E-3</v>
      </c>
      <c r="I598" s="71">
        <f t="shared" si="128"/>
        <v>1.0214504596526286E-3</v>
      </c>
      <c r="J598">
        <v>1796.91</v>
      </c>
      <c r="K598">
        <v>1773.65</v>
      </c>
      <c r="L598" s="71">
        <f t="shared" si="123"/>
        <v>-1.2944443516926252E-2</v>
      </c>
      <c r="M598" s="70">
        <f t="shared" si="127"/>
        <v>2</v>
      </c>
    </row>
    <row r="599" spans="1:13">
      <c r="A599" s="68">
        <v>43250</v>
      </c>
      <c r="B599">
        <v>7.72</v>
      </c>
      <c r="C599" s="71">
        <f t="shared" si="124"/>
        <v>-1.5306122448979553E-2</v>
      </c>
      <c r="D599" s="38">
        <f t="shared" si="125"/>
        <v>7.6225608434584045</v>
      </c>
      <c r="E599" s="38">
        <f>D599*(1-VLOOKUP(A599,USD!A:K,9,0))</f>
        <v>7.6051188765197724</v>
      </c>
      <c r="F599">
        <v>7.6120000000000001</v>
      </c>
      <c r="G599" s="42">
        <f t="shared" si="126"/>
        <v>1.2782994920298441E-2</v>
      </c>
      <c r="H599" s="42">
        <f>(+B599/(D599*(1-VLOOKUP(A599,USD!A:K,9,0)))-1)</f>
        <v>1.5105763019025886E-2</v>
      </c>
      <c r="I599" s="71">
        <f t="shared" si="128"/>
        <v>1.4188124014713477E-2</v>
      </c>
      <c r="J599">
        <v>1773.65</v>
      </c>
      <c r="K599">
        <v>1726.22</v>
      </c>
      <c r="L599" s="71">
        <f t="shared" ref="L599:L620" si="129">+K599/J599-1</f>
        <v>-2.6741465339836012E-2</v>
      </c>
      <c r="M599" s="70">
        <f t="shared" si="127"/>
        <v>3</v>
      </c>
    </row>
    <row r="600" spans="1:13">
      <c r="A600" s="68">
        <v>43251</v>
      </c>
      <c r="B600">
        <v>7.77</v>
      </c>
      <c r="C600" s="71">
        <f t="shared" si="124"/>
        <v>6.4766839378238572E-3</v>
      </c>
      <c r="D600" s="38">
        <f t="shared" si="125"/>
        <v>7.6892568038836293</v>
      </c>
      <c r="E600" s="38">
        <f>D600*(1-VLOOKUP(A600,USD!A:K,9,0))</f>
        <v>7.7204598052077298</v>
      </c>
      <c r="F600">
        <v>7.7309999999999999</v>
      </c>
      <c r="G600" s="42">
        <f t="shared" si="126"/>
        <v>1.0500780267293175E-2</v>
      </c>
      <c r="H600" s="42">
        <f>(+B600/(D600*(1-VLOOKUP(A600,USD!A:K,9,0)))-1)</f>
        <v>6.4167414949629631E-3</v>
      </c>
      <c r="I600" s="71">
        <f t="shared" si="128"/>
        <v>5.044625533566105E-3</v>
      </c>
      <c r="J600">
        <v>1726.22</v>
      </c>
      <c r="K600">
        <v>1743.74</v>
      </c>
      <c r="L600" s="71">
        <f t="shared" si="129"/>
        <v>1.0149343652605003E-2</v>
      </c>
      <c r="M600" s="70">
        <f t="shared" si="127"/>
        <v>4</v>
      </c>
    </row>
    <row r="601" spans="1:13">
      <c r="A601" s="68">
        <v>43252</v>
      </c>
      <c r="B601">
        <v>7.67</v>
      </c>
      <c r="C601" s="71">
        <f t="shared" si="124"/>
        <v>-1.287001287001277E-2</v>
      </c>
      <c r="D601" s="38">
        <f t="shared" si="125"/>
        <v>7.5794161113468741</v>
      </c>
      <c r="E601" s="38">
        <f>D601*(1-VLOOKUP(A601,USD!A:K,9,0))</f>
        <v>7.5626508091450937</v>
      </c>
      <c r="F601">
        <v>7.5650000000000004</v>
      </c>
      <c r="G601" s="42">
        <f t="shared" si="126"/>
        <v>1.19513016995485E-2</v>
      </c>
      <c r="H601" s="42">
        <f>(+B601/(D601*(1-VLOOKUP(A601,USD!A:K,9,0)))-1)</f>
        <v>1.4194651262371405E-2</v>
      </c>
      <c r="I601" s="71">
        <f t="shared" si="128"/>
        <v>1.3879709187045508E-2</v>
      </c>
      <c r="J601">
        <v>1743.74</v>
      </c>
      <c r="K601">
        <v>1709.55</v>
      </c>
      <c r="L601" s="71">
        <f t="shared" si="129"/>
        <v>-1.9607280901969393E-2</v>
      </c>
      <c r="M601" s="70">
        <f t="shared" si="127"/>
        <v>5</v>
      </c>
    </row>
    <row r="602" spans="1:13">
      <c r="A602" s="68">
        <v>43255</v>
      </c>
      <c r="B602">
        <v>7.65</v>
      </c>
      <c r="C602" s="71">
        <f t="shared" si="124"/>
        <v>-2.6075619295957697E-3</v>
      </c>
      <c r="D602" s="38">
        <f t="shared" si="125"/>
        <v>7.5357055657921688</v>
      </c>
      <c r="E602" s="38">
        <f>D602*(1-VLOOKUP(A602,USD!A:K,9,0))</f>
        <v>7.5320755931590515</v>
      </c>
      <c r="F602">
        <v>7.53</v>
      </c>
      <c r="G602" s="42">
        <f t="shared" si="126"/>
        <v>1.5167051473808035E-2</v>
      </c>
      <c r="H602" s="42">
        <f>(+B602/(D602*(1-VLOOKUP(A602,USD!A:K,9,0)))-1)</f>
        <v>1.5656296246953971E-2</v>
      </c>
      <c r="I602" s="71">
        <f t="shared" si="128"/>
        <v>1.5936254980079667E-2</v>
      </c>
      <c r="J602">
        <v>1709.55</v>
      </c>
      <c r="K602">
        <v>1702.93</v>
      </c>
      <c r="L602" s="71">
        <f t="shared" si="129"/>
        <v>-3.8723640724166453E-3</v>
      </c>
      <c r="M602" s="70">
        <f t="shared" si="127"/>
        <v>1</v>
      </c>
    </row>
    <row r="603" spans="1:13">
      <c r="A603" s="68">
        <v>43256</v>
      </c>
      <c r="B603">
        <v>7.89</v>
      </c>
      <c r="C603" s="71">
        <f t="shared" si="124"/>
        <v>3.1372549019607732E-2</v>
      </c>
      <c r="D603" s="38">
        <f t="shared" si="125"/>
        <v>7.7209329214941311</v>
      </c>
      <c r="E603" s="38">
        <f>D603*(1-VLOOKUP(A603,USD!A:K,9,0))</f>
        <v>7.7324031923390013</v>
      </c>
      <c r="F603">
        <v>7.74</v>
      </c>
      <c r="G603" s="42">
        <f t="shared" si="126"/>
        <v>2.1897234469581583E-2</v>
      </c>
      <c r="H603" s="42">
        <f>(+B603/(D603*(1-VLOOKUP(A603,USD!A:K,9,0)))-1)</f>
        <v>2.0381348946875821E-2</v>
      </c>
      <c r="I603" s="71">
        <f t="shared" si="128"/>
        <v>1.9379844961240345E-2</v>
      </c>
      <c r="J603">
        <v>1702.93</v>
      </c>
      <c r="K603">
        <v>1746.11</v>
      </c>
      <c r="L603" s="71">
        <f t="shared" si="129"/>
        <v>2.5356297675183326E-2</v>
      </c>
      <c r="M603" s="70">
        <f t="shared" si="127"/>
        <v>2</v>
      </c>
    </row>
    <row r="604" spans="1:13">
      <c r="A604" s="68">
        <v>43257</v>
      </c>
      <c r="B604">
        <v>7.86</v>
      </c>
      <c r="C604" s="71">
        <f t="shared" si="124"/>
        <v>-3.8022813688212143E-3</v>
      </c>
      <c r="D604" s="38">
        <f t="shared" si="125"/>
        <v>7.7273224481848226</v>
      </c>
      <c r="E604" s="38">
        <f>D604*(1-VLOOKUP(A604,USD!A:K,9,0))</f>
        <v>7.754937610103851</v>
      </c>
      <c r="F604">
        <v>7.7450000000000001</v>
      </c>
      <c r="G604" s="42">
        <f t="shared" si="126"/>
        <v>1.716992563787012E-2</v>
      </c>
      <c r="H604" s="42">
        <f>(+B604/(D604*(1-VLOOKUP(A604,USD!A:K,9,0)))-1)</f>
        <v>1.3547805950013592E-2</v>
      </c>
      <c r="I604" s="71">
        <f t="shared" si="128"/>
        <v>1.4848289218850841E-2</v>
      </c>
      <c r="J604">
        <v>1746.11</v>
      </c>
      <c r="K604">
        <v>1743.25</v>
      </c>
      <c r="L604" s="71">
        <f t="shared" si="129"/>
        <v>-1.6379265911081742E-3</v>
      </c>
      <c r="M604" s="70">
        <f t="shared" si="127"/>
        <v>3</v>
      </c>
    </row>
    <row r="605" spans="1:13">
      <c r="A605" s="68">
        <v>43258</v>
      </c>
      <c r="B605">
        <v>7.76</v>
      </c>
      <c r="C605" s="71">
        <f t="shared" si="124"/>
        <v>-1.2722646310432628E-2</v>
      </c>
      <c r="D605" s="38">
        <f t="shared" si="125"/>
        <v>7.6878205076724511</v>
      </c>
      <c r="E605" s="38">
        <f>D605*(1-VLOOKUP(A605,USD!A:K,9,0))</f>
        <v>7.6870799293135894</v>
      </c>
      <c r="F605">
        <v>7.6870000000000003</v>
      </c>
      <c r="G605" s="42">
        <f t="shared" si="126"/>
        <v>9.3888108151736205E-3</v>
      </c>
      <c r="H605" s="42">
        <f>(+B605/(D605*(1-VLOOKUP(A605,USD!A:K,9,0)))-1)</f>
        <v>9.4860560000604721E-3</v>
      </c>
      <c r="I605" s="71">
        <f t="shared" si="128"/>
        <v>9.4965526213086626E-3</v>
      </c>
      <c r="J605">
        <v>1743.25</v>
      </c>
      <c r="K605">
        <v>1730.38</v>
      </c>
      <c r="L605" s="71">
        <f t="shared" si="129"/>
        <v>-7.3827620823174733E-3</v>
      </c>
      <c r="M605" s="70">
        <f t="shared" si="127"/>
        <v>4</v>
      </c>
    </row>
    <row r="606" spans="1:13">
      <c r="A606" s="68">
        <v>43259</v>
      </c>
      <c r="B606">
        <v>7.63</v>
      </c>
      <c r="C606" s="71">
        <f t="shared" si="124"/>
        <v>-1.6752577319587569E-2</v>
      </c>
      <c r="D606" s="38">
        <f t="shared" si="125"/>
        <v>7.603216773194327</v>
      </c>
      <c r="E606" s="38">
        <f>D606*(1-VLOOKUP(A606,USD!A:K,9,0))</f>
        <v>7.5863012466212272</v>
      </c>
      <c r="F606">
        <v>7.5819999999999999</v>
      </c>
      <c r="G606" s="42">
        <f t="shared" si="126"/>
        <v>3.5226178083069826E-3</v>
      </c>
      <c r="H606" s="42">
        <f>(+B606/(D606*(1-VLOOKUP(A606,USD!A:K,9,0)))-1)</f>
        <v>5.7602185779579429E-3</v>
      </c>
      <c r="I606" s="71">
        <f t="shared" si="128"/>
        <v>6.330783434449927E-3</v>
      </c>
      <c r="J606">
        <v>1730.38</v>
      </c>
      <c r="K606">
        <v>1711.52</v>
      </c>
      <c r="L606" s="71">
        <f t="shared" si="129"/>
        <v>-1.0899340029357774E-2</v>
      </c>
      <c r="M606" s="70">
        <f t="shared" si="127"/>
        <v>5</v>
      </c>
    </row>
    <row r="607" spans="1:13">
      <c r="A607" s="68">
        <v>43262</v>
      </c>
      <c r="B607">
        <v>7.56</v>
      </c>
      <c r="C607" s="71">
        <f t="shared" si="124"/>
        <v>-9.1743119266055606E-3</v>
      </c>
      <c r="D607" s="38">
        <f t="shared" si="125"/>
        <v>7.4805534495652974</v>
      </c>
      <c r="E607" s="38">
        <f>D607*(1-VLOOKUP(A607,USD!A:K,9,0))</f>
        <v>7.4765738364219088</v>
      </c>
      <c r="F607">
        <v>7.4859999999999998</v>
      </c>
      <c r="G607" s="42">
        <f t="shared" si="126"/>
        <v>1.0620410771788436E-2</v>
      </c>
      <c r="H607" s="42">
        <f>(+B607/(D607*(1-VLOOKUP(A607,USD!A:K,9,0)))-1)</f>
        <v>1.1158341427952356E-2</v>
      </c>
      <c r="I607" s="71">
        <f t="shared" si="128"/>
        <v>9.8851188885920038E-3</v>
      </c>
      <c r="J607">
        <v>1711.52</v>
      </c>
      <c r="K607">
        <v>1688.62</v>
      </c>
      <c r="L607" s="71">
        <f t="shared" si="129"/>
        <v>-1.3379919603627277E-2</v>
      </c>
      <c r="M607" s="70">
        <f t="shared" si="127"/>
        <v>1</v>
      </c>
    </row>
    <row r="608" spans="1:13">
      <c r="A608" s="68">
        <v>43263</v>
      </c>
      <c r="B608">
        <v>7.65</v>
      </c>
      <c r="C608" s="71">
        <f t="shared" si="124"/>
        <v>1.1904761904762085E-2</v>
      </c>
      <c r="D608" s="38">
        <f t="shared" si="125"/>
        <v>7.5930619203846925</v>
      </c>
      <c r="E608" s="38">
        <f>D608*(1-VLOOKUP(A608,USD!A:K,9,0))</f>
        <v>7.5956834736027226</v>
      </c>
      <c r="F608">
        <v>7.5919999999999996</v>
      </c>
      <c r="G608" s="42">
        <f t="shared" si="126"/>
        <v>7.4986981816187459E-3</v>
      </c>
      <c r="H608" s="42">
        <f>(+B608/(D608*(1-VLOOKUP(A608,USD!A:K,9,0)))-1)</f>
        <v>7.1509728632115355E-3</v>
      </c>
      <c r="I608" s="71">
        <f t="shared" si="128"/>
        <v>7.6396206533193567E-3</v>
      </c>
      <c r="J608">
        <v>1688.62</v>
      </c>
      <c r="K608">
        <v>1712.77</v>
      </c>
      <c r="L608" s="71">
        <f t="shared" si="129"/>
        <v>1.4301619073562977E-2</v>
      </c>
      <c r="M608" s="70">
        <f t="shared" si="127"/>
        <v>2</v>
      </c>
    </row>
    <row r="609" spans="1:13">
      <c r="A609" s="68">
        <v>43264</v>
      </c>
      <c r="B609">
        <v>7.53</v>
      </c>
      <c r="C609" s="71">
        <f t="shared" si="124"/>
        <v>-1.5686274509803977E-2</v>
      </c>
      <c r="D609" s="38">
        <f t="shared" si="125"/>
        <v>7.4728520933925742</v>
      </c>
      <c r="E609" s="38">
        <f>D609*(1-VLOOKUP(A609,USD!A:K,9,0))</f>
        <v>7.4724726184031898</v>
      </c>
      <c r="F609">
        <v>7.4740000000000002</v>
      </c>
      <c r="G609" s="42">
        <f t="shared" si="126"/>
        <v>7.6474023429362603E-3</v>
      </c>
      <c r="H609" s="42">
        <f>(+B609/(D609*(1-VLOOKUP(A609,USD!A:K,9,0)))-1)</f>
        <v>7.6985737565811174E-3</v>
      </c>
      <c r="I609" s="71">
        <f t="shared" si="128"/>
        <v>7.4926411560074513E-3</v>
      </c>
      <c r="J609">
        <v>1712.77</v>
      </c>
      <c r="K609">
        <v>1685.89</v>
      </c>
      <c r="L609" s="71">
        <f t="shared" si="129"/>
        <v>-1.5693876002031759E-2</v>
      </c>
      <c r="M609" s="70">
        <f t="shared" si="127"/>
        <v>3</v>
      </c>
    </row>
    <row r="610" spans="1:13">
      <c r="A610" s="68">
        <v>43265</v>
      </c>
      <c r="B610">
        <v>7.5</v>
      </c>
      <c r="C610" s="71">
        <f t="shared" si="124"/>
        <v>-3.9840637450199168E-3</v>
      </c>
      <c r="D610" s="38">
        <f t="shared" si="125"/>
        <v>7.4182738375576101</v>
      </c>
      <c r="E610" s="38">
        <f>D610*(1-VLOOKUP(A610,USD!A:K,9,0))</f>
        <v>7.4292756587935074</v>
      </c>
      <c r="F610">
        <v>7.4340000000000002</v>
      </c>
      <c r="G610" s="42">
        <f t="shared" si="126"/>
        <v>1.1016870532417178E-2</v>
      </c>
      <c r="H610" s="42">
        <f>(+B610/(D610*(1-VLOOKUP(A610,USD!A:K,9,0)))-1)</f>
        <v>9.5196819252199028E-3</v>
      </c>
      <c r="I610" s="71">
        <f t="shared" si="128"/>
        <v>8.8781275221951894E-3</v>
      </c>
      <c r="J610">
        <v>1685.89</v>
      </c>
      <c r="K610">
        <v>1673.32</v>
      </c>
      <c r="L610" s="71">
        <f t="shared" si="129"/>
        <v>-7.4560024675395242E-3</v>
      </c>
      <c r="M610" s="70">
        <f t="shared" si="127"/>
        <v>4</v>
      </c>
    </row>
    <row r="611" spans="1:13">
      <c r="A611" s="68">
        <v>43266</v>
      </c>
      <c r="B611">
        <v>7.36</v>
      </c>
      <c r="C611" s="71">
        <f t="shared" si="124"/>
        <v>-1.8666666666666609E-2</v>
      </c>
      <c r="D611" s="38">
        <f t="shared" si="125"/>
        <v>7.2933452298424699</v>
      </c>
      <c r="E611" s="38">
        <f>D611*(1-VLOOKUP(A611,USD!A:K,9,0))</f>
        <v>7.2626480624695864</v>
      </c>
      <c r="F611">
        <v>7.26</v>
      </c>
      <c r="G611" s="42">
        <f t="shared" si="126"/>
        <v>9.1391217688141513E-3</v>
      </c>
      <c r="H611" s="42">
        <f>(+B611/(D611*(1-VLOOKUP(A611,USD!A:K,9,0)))-1)</f>
        <v>1.3404468548254389E-2</v>
      </c>
      <c r="I611" s="71">
        <f t="shared" si="128"/>
        <v>1.377410468319562E-2</v>
      </c>
      <c r="J611">
        <v>1673.32</v>
      </c>
      <c r="K611">
        <v>1641.66</v>
      </c>
      <c r="L611" s="71">
        <f t="shared" si="129"/>
        <v>-1.8920469485812497E-2</v>
      </c>
      <c r="M611" s="70">
        <f t="shared" si="127"/>
        <v>5</v>
      </c>
    </row>
    <row r="612" spans="1:13">
      <c r="A612" s="68">
        <v>43270</v>
      </c>
      <c r="B612">
        <v>7.16</v>
      </c>
      <c r="C612" s="71">
        <f t="shared" si="124"/>
        <v>-2.7173913043478271E-2</v>
      </c>
      <c r="D612" s="38">
        <f t="shared" si="125"/>
        <v>6.8420434194656625</v>
      </c>
      <c r="E612" s="38">
        <f>D612*(1-VLOOKUP(A612,USD!A:K,9,0))</f>
        <v>6.8403381818638724</v>
      </c>
      <c r="F612">
        <v>6.79</v>
      </c>
      <c r="G612" s="42">
        <f t="shared" si="126"/>
        <v>4.6470997192118002E-2</v>
      </c>
      <c r="H612" s="42">
        <f>(+B612/(D612*(1-VLOOKUP(A612,USD!A:K,9,0)))-1)</f>
        <v>4.6731873430419402E-2</v>
      </c>
      <c r="I612" s="71">
        <f t="shared" si="128"/>
        <v>5.4491899852724623E-2</v>
      </c>
      <c r="J612">
        <v>1641.66</v>
      </c>
      <c r="K612">
        <v>1547.15</v>
      </c>
      <c r="L612" s="71">
        <f t="shared" si="129"/>
        <v>-5.7569776933104277E-2</v>
      </c>
      <c r="M612" s="70">
        <f t="shared" si="127"/>
        <v>2</v>
      </c>
    </row>
    <row r="613" spans="1:13">
      <c r="A613" s="68">
        <v>43271</v>
      </c>
      <c r="B613">
        <v>6.97</v>
      </c>
      <c r="C613" s="71">
        <f t="shared" si="124"/>
        <v>-2.6536312849162025E-2</v>
      </c>
      <c r="D613" s="38">
        <f t="shared" si="125"/>
        <v>6.8630282131661433</v>
      </c>
      <c r="E613" s="38">
        <f>D613*(1-VLOOKUP(A613,USD!A:K,9,0))</f>
        <v>6.8485647260467282</v>
      </c>
      <c r="F613">
        <v>6.8609999999999998</v>
      </c>
      <c r="G613" s="42">
        <f t="shared" si="126"/>
        <v>1.5586674498676789E-2</v>
      </c>
      <c r="H613" s="42">
        <f>(+B613/(D613*(1-VLOOKUP(A613,USD!A:K,9,0)))-1)</f>
        <v>1.7731492482129019E-2</v>
      </c>
      <c r="I613" s="71">
        <f t="shared" si="128"/>
        <v>1.5886896953796859E-2</v>
      </c>
      <c r="J613">
        <v>1547.15</v>
      </c>
      <c r="K613">
        <v>1563.79</v>
      </c>
      <c r="L613" s="71">
        <f t="shared" si="129"/>
        <v>1.0755259671007877E-2</v>
      </c>
      <c r="M613" s="70">
        <f t="shared" si="127"/>
        <v>3</v>
      </c>
    </row>
    <row r="614" spans="1:13">
      <c r="A614" s="68">
        <v>43272</v>
      </c>
      <c r="B614">
        <v>6.65</v>
      </c>
      <c r="C614" s="71">
        <f t="shared" si="124"/>
        <v>-4.5911047345767453E-2</v>
      </c>
      <c r="D614" s="38">
        <f t="shared" si="125"/>
        <v>6.6762458386356229</v>
      </c>
      <c r="E614" s="38">
        <f>D614*(1-VLOOKUP(A614,USD!A:K,9,0))</f>
        <v>6.6460746465750047</v>
      </c>
      <c r="F614">
        <v>6.633</v>
      </c>
      <c r="G614" s="42">
        <f t="shared" si="126"/>
        <v>-3.931227110262614E-3</v>
      </c>
      <c r="H614" s="42">
        <f>(+B614/(D614*(1-VLOOKUP(A614,USD!A:K,9,0)))-1)</f>
        <v>5.9062734527337568E-4</v>
      </c>
      <c r="I614" s="71">
        <f t="shared" si="128"/>
        <v>2.5629428614504235E-3</v>
      </c>
      <c r="J614">
        <v>1563.79</v>
      </c>
      <c r="K614">
        <v>1521.68</v>
      </c>
      <c r="L614" s="71">
        <f t="shared" si="129"/>
        <v>-2.6928168104412897E-2</v>
      </c>
      <c r="M614" s="70">
        <f t="shared" si="127"/>
        <v>4</v>
      </c>
    </row>
    <row r="615" spans="1:13">
      <c r="A615" s="68">
        <v>43273</v>
      </c>
      <c r="B615">
        <v>6.78</v>
      </c>
      <c r="C615" s="71">
        <f t="shared" si="124"/>
        <v>1.9548872180451093E-2</v>
      </c>
      <c r="D615" s="38">
        <f t="shared" si="125"/>
        <v>6.7549647626307765</v>
      </c>
      <c r="E615" s="38">
        <f>D615*(1-VLOOKUP(A615,USD!A:K,9,0))</f>
        <v>6.7522648431665742</v>
      </c>
      <c r="F615">
        <v>6.7670000000000003</v>
      </c>
      <c r="G615" s="42">
        <f t="shared" si="126"/>
        <v>3.7061980704504727E-3</v>
      </c>
      <c r="H615" s="42">
        <f>(+B615/(D615*(1-VLOOKUP(A615,USD!A:K,9,0)))-1)</f>
        <v>4.1075339130831612E-3</v>
      </c>
      <c r="I615" s="71">
        <f t="shared" si="128"/>
        <v>1.9210876311510638E-3</v>
      </c>
      <c r="J615">
        <v>1521.68</v>
      </c>
      <c r="K615">
        <v>1549.66</v>
      </c>
      <c r="L615" s="71">
        <f t="shared" si="129"/>
        <v>1.8387571631354849E-2</v>
      </c>
      <c r="M615" s="70">
        <f t="shared" si="127"/>
        <v>5</v>
      </c>
    </row>
    <row r="616" spans="1:13">
      <c r="A616" s="68">
        <v>43276</v>
      </c>
      <c r="B616">
        <v>6.66</v>
      </c>
      <c r="C616" s="71">
        <f t="shared" si="124"/>
        <v>-1.7699115044247815E-2</v>
      </c>
      <c r="D616" s="38">
        <f t="shared" si="125"/>
        <v>6.7185289160202881</v>
      </c>
      <c r="E616" s="38">
        <f>D616*(1-VLOOKUP(A616,USD!A:K,9,0))</f>
        <v>6.672872084763295</v>
      </c>
      <c r="F616">
        <v>6.6749999999999998</v>
      </c>
      <c r="G616" s="42">
        <f t="shared" si="126"/>
        <v>-8.7115671826203389E-3</v>
      </c>
      <c r="H616" s="42">
        <f>(+B616/(D616*(1-VLOOKUP(A616,USD!A:K,9,0)))-1)</f>
        <v>-1.9290171607945217E-3</v>
      </c>
      <c r="I616" s="71">
        <f t="shared" si="128"/>
        <v>-2.2471910112359383E-3</v>
      </c>
      <c r="J616">
        <v>1549.66</v>
      </c>
      <c r="K616">
        <v>1538.56</v>
      </c>
      <c r="L616" s="71">
        <f t="shared" si="129"/>
        <v>-7.1628615309164978E-3</v>
      </c>
      <c r="M616" s="70">
        <f t="shared" si="127"/>
        <v>1</v>
      </c>
    </row>
    <row r="617" spans="1:13">
      <c r="A617" s="68">
        <v>43277</v>
      </c>
      <c r="B617">
        <v>6.8</v>
      </c>
      <c r="C617" s="71">
        <f t="shared" si="124"/>
        <v>2.102102102102088E-2</v>
      </c>
      <c r="D617" s="38">
        <f t="shared" si="125"/>
        <v>6.789362130823628</v>
      </c>
      <c r="E617" s="38">
        <f>D617*(1-VLOOKUP(A617,USD!A:K,9,0))</f>
        <v>6.78225585510953</v>
      </c>
      <c r="F617">
        <v>6.7750000000000004</v>
      </c>
      <c r="G617" s="42">
        <f t="shared" si="126"/>
        <v>1.5668436844864519E-3</v>
      </c>
      <c r="H617" s="42">
        <f>(+B617/(D617*(1-VLOOKUP(A617,USD!A:K,9,0)))-1)</f>
        <v>2.6162600275692061E-3</v>
      </c>
      <c r="I617" s="71">
        <f t="shared" si="128"/>
        <v>3.6900369003689537E-3</v>
      </c>
      <c r="J617">
        <v>1538.56</v>
      </c>
      <c r="K617">
        <v>1564.92</v>
      </c>
      <c r="L617" s="71">
        <f t="shared" si="129"/>
        <v>1.713290349417651E-2</v>
      </c>
      <c r="M617" s="70">
        <f t="shared" si="127"/>
        <v>2</v>
      </c>
    </row>
    <row r="618" spans="1:13">
      <c r="A618" s="68">
        <v>43278</v>
      </c>
      <c r="B618">
        <v>6.63</v>
      </c>
      <c r="C618" s="71">
        <f t="shared" si="124"/>
        <v>-2.5000000000000022E-2</v>
      </c>
      <c r="D618" s="38">
        <f t="shared" si="125"/>
        <v>6.6940854804079439</v>
      </c>
      <c r="E618" s="38">
        <f>D618*(1-VLOOKUP(A618,USD!A:K,9,0))</f>
        <v>6.6546955208393825</v>
      </c>
      <c r="F618">
        <v>6.6550000000000002</v>
      </c>
      <c r="G618" s="42">
        <f t="shared" si="126"/>
        <v>-9.5734481723467324E-3</v>
      </c>
      <c r="H618" s="42">
        <f>(+B618/(D618*(1-VLOOKUP(A618,USD!A:K,9,0)))-1)</f>
        <v>-3.7109918495966676E-3</v>
      </c>
      <c r="I618" s="71">
        <f t="shared" si="128"/>
        <v>-3.7565740045079066E-3</v>
      </c>
      <c r="J618">
        <v>1564.92</v>
      </c>
      <c r="K618">
        <v>1546.23</v>
      </c>
      <c r="L618" s="71">
        <f t="shared" si="129"/>
        <v>-1.1943102522812721E-2</v>
      </c>
      <c r="M618" s="70">
        <f t="shared" si="127"/>
        <v>3</v>
      </c>
    </row>
    <row r="619" spans="1:13">
      <c r="A619" s="68">
        <v>43279</v>
      </c>
      <c r="B619">
        <v>6.66</v>
      </c>
      <c r="C619" s="71">
        <f t="shared" si="124"/>
        <v>4.5248868778280382E-3</v>
      </c>
      <c r="D619" s="38">
        <f t="shared" si="125"/>
        <v>6.6439386766522448</v>
      </c>
      <c r="E619" s="38">
        <f>D619*(1-VLOOKUP(A619,USD!A:K,9,0))</f>
        <v>6.6285809629219283</v>
      </c>
      <c r="F619">
        <v>6.6239999999999997</v>
      </c>
      <c r="G619" s="42">
        <f t="shared" si="126"/>
        <v>2.4174400351100189E-3</v>
      </c>
      <c r="H619" s="42">
        <f>(+B619/(D619*(1-VLOOKUP(A619,USD!A:K,9,0)))-1)</f>
        <v>4.7399341207143841E-3</v>
      </c>
      <c r="I619" s="71">
        <f t="shared" si="128"/>
        <v>5.4347826086957873E-3</v>
      </c>
      <c r="J619">
        <v>1546.23</v>
      </c>
      <c r="K619">
        <v>1543.66</v>
      </c>
      <c r="L619" s="71">
        <f t="shared" si="129"/>
        <v>-1.6621071897453543E-3</v>
      </c>
      <c r="M619" s="70">
        <f t="shared" si="127"/>
        <v>4</v>
      </c>
    </row>
    <row r="620" spans="1:13">
      <c r="A620" s="68">
        <v>43280</v>
      </c>
      <c r="B620">
        <v>6.92</v>
      </c>
      <c r="C620" s="71">
        <f t="shared" si="124"/>
        <v>3.9039039039038936E-2</v>
      </c>
      <c r="D620" s="38">
        <f t="shared" si="125"/>
        <v>6.894553878444734</v>
      </c>
      <c r="E620" s="38">
        <f>D620*(1-VLOOKUP(A620,USD!A:K,9,0))</f>
        <v>6.8835140664596812</v>
      </c>
      <c r="F620">
        <v>6.8840000000000003</v>
      </c>
      <c r="G620" s="42">
        <f t="shared" si="126"/>
        <v>3.6907567920849704E-3</v>
      </c>
      <c r="H620" s="42">
        <f>(+B620/(D620*(1-VLOOKUP(A620,USD!A:K,9,0)))-1)</f>
        <v>5.3004807120389241E-3</v>
      </c>
      <c r="I620" s="71">
        <f t="shared" si="128"/>
        <v>5.2295177222545508E-3</v>
      </c>
      <c r="J620">
        <v>1543.66</v>
      </c>
      <c r="K620">
        <v>1606.71</v>
      </c>
      <c r="L620" s="71">
        <f t="shared" si="129"/>
        <v>4.0844486480183351E-2</v>
      </c>
      <c r="M620" s="70">
        <f t="shared" si="127"/>
        <v>5</v>
      </c>
    </row>
    <row r="621" spans="1:13">
      <c r="A621" s="68">
        <v>43283</v>
      </c>
    </row>
    <row r="622" spans="1:13">
      <c r="A622" s="68">
        <v>43284</v>
      </c>
    </row>
    <row r="623" spans="1:13">
      <c r="A623" s="68">
        <v>43285</v>
      </c>
    </row>
    <row r="624" spans="1:13">
      <c r="A624" s="68">
        <v>43286</v>
      </c>
    </row>
    <row r="625" spans="1:1">
      <c r="A625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25"/>
  <sheetViews>
    <sheetView zoomScale="115" zoomScaleNormal="115" workbookViewId="0">
      <pane xSplit="1" ySplit="2" topLeftCell="E608" activePane="bottomRight" state="frozen"/>
      <selection pane="topRight" activeCell="B1" sqref="B1"/>
      <selection pane="bottomLeft" activeCell="A3" sqref="A3"/>
      <selection pane="bottomRight" activeCell="M620" sqref="M620"/>
    </sheetView>
  </sheetViews>
  <sheetFormatPr defaultRowHeight="14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>
      <c r="H1" t="s">
        <v>139</v>
      </c>
      <c r="J1" t="s">
        <v>217</v>
      </c>
    </row>
    <row r="2" spans="1:15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32</v>
      </c>
      <c r="H2" t="s">
        <v>223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116</v>
      </c>
      <c r="O2" t="s">
        <v>115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39</v>
      </c>
      <c r="M57">
        <f t="shared" si="5"/>
        <v>4</v>
      </c>
      <c r="N57" s="50"/>
    </row>
    <row r="58" spans="1:14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70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71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D238*(1-VLOOKUP(A238,USD!A:K,9,0))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D239*(1-VLOOKUP(A239,USD!A:K,9,0))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D240*(1-VLOOKUP(A240,USD!A:K,9,0))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D241*(1-VLOOKUP(A241,USD!A:K,9,0))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D242*(1-VLOOKUP(A242,USD!A:K,9,0))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D243*(1-VLOOKUP(A243,USD!A:K,9,0))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D244*(1-VLOOKUP(A244,USD!A:K,9,0))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D245*(1-VLOOKUP(A245,USD!A:K,9,0))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D246*(1-VLOOKUP(A246,USD!A:K,9,0))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D247*(1-VLOOKUP(A247,USD!A:K,9,0))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D248*(1-VLOOKUP(A248,USD!A:K,9,0))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D249*(1-VLOOKUP(A249,USD!A:K,9,0))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D250*(1-VLOOKUP(A250,USD!A:K,9,0))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133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D251*(1-VLOOKUP(A251,USD!A:K,9,0))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D252*(1-VLOOKUP(A252,USD!A:K,9,0))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D253*(1-VLOOKUP(A253,USD!A:K,9,0))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D254*(1-VLOOKUP(A254,USD!A:K,9,0))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D255*(1-VLOOKUP(A255,USD!A:K,9,0))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D256*(1-VLOOKUP(A256,USD!A:K,9,0))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D257*(1-VLOOKUP(A257,USD!A:K,9,0))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154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D258*(1-VLOOKUP(A258,USD!A:K,9,0))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D259*(1-VLOOKUP(A259,USD!A:K,9,0))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D260*(1-VLOOKUP(A260,USD!A:K,9,0))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D261*(1-VLOOKUP(A261,USD!A:K,9,0))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171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D262*(1-VLOOKUP(A262,USD!A:K,9,0))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D263*(1-VLOOKUP(A263,USD!A:K,9,0))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178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D264*(1-VLOOKUP(A264,USD!A:K,9,0))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D265*(1-VLOOKUP(A265,USD!A:K,9,0))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D266*(1-VLOOKUP(A266,USD!A:K,9,0))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D267*(1-VLOOKUP(A267,USD!A:K,9,0))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D268*(1-VLOOKUP(A268,USD!A:K,9,0))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200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D269*(1-VLOOKUP(A269,USD!A:K,9,0))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D270*(1-VLOOKUP(A270,USD!A:K,9,0))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D271*(1-VLOOKUP(A271,USD!A:K,9,0))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D272*(1-VLOOKUP(A272,USD!A:K,9,0))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D273*(1-VLOOKUP(A273,USD!A:K,9,0))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D274*(1-VLOOKUP(A274,USD!A:K,9,0))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D275*(1-VLOOKUP(A275,USD!A:K,9,0))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D276*(1-VLOOKUP(A276,USD!A:K,9,0))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D277*(1-VLOOKUP(A277,USD!A:K,9,0))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D278*(1-VLOOKUP(A278,USD!A:K,9,0))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D279*(1-VLOOKUP(A279,USD!A:K,9,0))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D280*(1-VLOOKUP(A280,USD!A:K,9,0))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D281*(1-VLOOKUP(A281,USD!A:K,9,0))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D282*(1-VLOOKUP(A282,USD!A:K,9,0))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D283*(1-VLOOKUP(A283,USD!A:K,9,0))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D284*(1-VLOOKUP(A284,USD!A:K,9,0))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D285*(1-VLOOKUP(A285,USD!A:K,9,0))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D286*(1-VLOOKUP(A286,USD!A:K,9,0))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237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D287*(1-VLOOKUP(A287,USD!A:K,9,0))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D288*(1-VLOOKUP(A288,USD!A:K,9,0))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D289*(1-VLOOKUP(A289,USD!A:K,9,0))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251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D290*(1-VLOOKUP(A290,USD!A:K,9,0))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D291*(1-VLOOKUP(A291,USD!A:K,9,0))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257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D292*(1-VLOOKUP(A292,USD!A:K,9,0))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D293*(1-VLOOKUP(A293,USD!A:K,9,0))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D294*(1-VLOOKUP(A294,USD!A:K,9,0))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265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D295*(1-VLOOKUP(A295,USD!A:K,9,0))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D296*(1-VLOOKUP(A296,USD!A:K,9,0))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276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D297*(1-VLOOKUP(A297,USD!A:K,9,0))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D298*(1-VLOOKUP(A298,USD!A:K,9,0))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277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D299*(1-VLOOKUP(A299,USD!A:K,9,0))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D300*(1-VLOOKUP(A300,USD!A:K,9,0))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D301*(1-VLOOKUP(A301,USD!A:K,9,0))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288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D302*(1-VLOOKUP(A302,USD!A:K,9,0))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293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D303*(1-VLOOKUP(A303,USD!A:K,9,0))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D304*(1-VLOOKUP(A304,USD!A:K,9,0))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298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D305*(1-VLOOKUP(A305,USD!A:K,9,0))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D306*(1-VLOOKUP(A306,USD!A:K,9,0))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D307*(1-VLOOKUP(A307,USD!A:K,9,0))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D308*(1-VLOOKUP(A308,USD!A:K,9,0))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D309*(1-VLOOKUP(A309,USD!A:K,9,0))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D310*(1-VLOOKUP(A310,USD!A:K,9,0))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D311*(1-VLOOKUP(A311,USD!A:K,9,0))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310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D312*(1-VLOOKUP(A312,USD!A:K,9,0))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D313*(1-VLOOKUP(A313,USD!A:K,9,0))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D314*(1-VLOOKUP(A314,USD!A:K,9,0))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319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D315*(1-VLOOKUP(A315,USD!A:K,9,0))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D316*(1-VLOOKUP(A316,USD!A:K,9,0))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324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D317*(1-VLOOKUP(A317,USD!A:K,9,0))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D318*(1-VLOOKUP(A318,USD!A:K,9,0))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>
      <c r="A319" s="1">
        <v>42856</v>
      </c>
      <c r="B319">
        <v>39.65</v>
      </c>
      <c r="C319" s="25">
        <f t="shared" ref="C319:C382" si="95">B319/B318-1</f>
        <v>0</v>
      </c>
      <c r="D319" s="26">
        <f t="shared" ref="D319:D382" si="96">+F318*(1+L319)</f>
        <v>39.564999999999998</v>
      </c>
      <c r="E319" s="26">
        <f>D319*(1-VLOOKUP(A319,USD!A:K,9,0))</f>
        <v>39.527718894925016</v>
      </c>
      <c r="F319">
        <v>39.53</v>
      </c>
      <c r="G319" s="25">
        <f t="shared" ref="G319:G382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:L382" si="98">+K319/J319-1</f>
        <v>0</v>
      </c>
      <c r="M319">
        <f t="shared" ref="M319:M382" si="99">WEEKDAY(A319,2)</f>
        <v>1</v>
      </c>
      <c r="N319" s="50"/>
    </row>
    <row r="320" spans="1:14">
      <c r="A320" s="1">
        <v>42857</v>
      </c>
      <c r="B320">
        <v>39.549999999999997</v>
      </c>
      <c r="C320" s="25">
        <f t="shared" si="95"/>
        <v>-2.5220680958386588E-3</v>
      </c>
      <c r="D320" s="26">
        <f t="shared" si="96"/>
        <v>39.378575437829404</v>
      </c>
      <c r="E320" s="26">
        <f>D320*(1-VLOOKUP(A320,USD!A:K,9,0))</f>
        <v>39.411825995002424</v>
      </c>
      <c r="F320">
        <v>39.408999999999999</v>
      </c>
      <c r="G320" s="25">
        <f t="shared" si="97"/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si="98"/>
        <v>-3.8306238849127316E-3</v>
      </c>
      <c r="M320">
        <f t="shared" si="99"/>
        <v>2</v>
      </c>
      <c r="N320" s="50"/>
    </row>
    <row r="321" spans="1:14">
      <c r="A321" s="1">
        <v>42858</v>
      </c>
      <c r="B321">
        <v>39.549999999999997</v>
      </c>
      <c r="C321" s="25">
        <f t="shared" si="95"/>
        <v>0</v>
      </c>
      <c r="D321" s="26">
        <f t="shared" si="96"/>
        <v>39.254330177180336</v>
      </c>
      <c r="E321" s="26">
        <f>D321*(1-VLOOKUP(A321,USD!A:K,9,0))</f>
        <v>39.291577727345832</v>
      </c>
      <c r="F321">
        <v>39.295999999999999</v>
      </c>
      <c r="G321" s="25">
        <f t="shared" si="97"/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si="98"/>
        <v>-3.9247335080733192E-3</v>
      </c>
      <c r="M321">
        <f t="shared" si="99"/>
        <v>3</v>
      </c>
      <c r="N321" s="50"/>
    </row>
    <row r="322" spans="1:14">
      <c r="A322" s="1">
        <v>42859</v>
      </c>
      <c r="B322">
        <v>39.200000000000003</v>
      </c>
      <c r="C322" s="25">
        <f t="shared" si="95"/>
        <v>-8.8495575221237965E-3</v>
      </c>
      <c r="D322" s="26">
        <f t="shared" si="96"/>
        <v>39.19535397891002</v>
      </c>
      <c r="E322" s="26">
        <f>D322*(1-VLOOKUP(A322,USD!A:K,9,0))</f>
        <v>39.158673961381169</v>
      </c>
      <c r="F322">
        <v>39.158999999999999</v>
      </c>
      <c r="G322" s="25">
        <f t="shared" si="97"/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si="98"/>
        <v>-2.561228142558547E-3</v>
      </c>
      <c r="M322">
        <f t="shared" si="99"/>
        <v>4</v>
      </c>
      <c r="N322" s="50"/>
    </row>
    <row r="323" spans="1:14">
      <c r="A323" s="1">
        <v>42860</v>
      </c>
      <c r="B323">
        <v>39</v>
      </c>
      <c r="C323" s="25">
        <f t="shared" si="95"/>
        <v>-5.1020408163265918E-3</v>
      </c>
      <c r="D323" s="26">
        <f t="shared" si="96"/>
        <v>38.907828818080112</v>
      </c>
      <c r="E323" s="26">
        <f>D323*(1-VLOOKUP(A323,USD!A:K,9,0))</f>
        <v>38.890848698115427</v>
      </c>
      <c r="F323">
        <v>38.893000000000001</v>
      </c>
      <c r="G323" s="25">
        <f t="shared" si="97"/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si="98"/>
        <v>-6.4141367736634258E-3</v>
      </c>
      <c r="M323">
        <f t="shared" si="99"/>
        <v>5</v>
      </c>
      <c r="N323" s="50" t="s">
        <v>333</v>
      </c>
    </row>
    <row r="324" spans="1:14">
      <c r="A324" s="1">
        <v>42863</v>
      </c>
      <c r="B324">
        <v>38.75</v>
      </c>
      <c r="C324" s="25">
        <f t="shared" si="95"/>
        <v>-6.4102564102563875E-3</v>
      </c>
      <c r="D324" s="26">
        <f t="shared" si="96"/>
        <v>38.620060853051044</v>
      </c>
      <c r="E324" s="26">
        <f>D324*(1-VLOOKUP(A324,USD!A:K,9,0))</f>
        <v>38.593114485784866</v>
      </c>
      <c r="F324">
        <v>38.587000000000003</v>
      </c>
      <c r="G324" s="25">
        <f t="shared" si="97"/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si="98"/>
        <v>-7.0176933368203409E-3</v>
      </c>
      <c r="M324">
        <f t="shared" si="99"/>
        <v>1</v>
      </c>
      <c r="N324" s="50"/>
    </row>
    <row r="325" spans="1:14">
      <c r="A325" s="1">
        <v>42864</v>
      </c>
      <c r="B325">
        <v>38.700000000000003</v>
      </c>
      <c r="C325" s="25">
        <f t="shared" si="95"/>
        <v>-1.290322580645098E-3</v>
      </c>
      <c r="D325" s="26">
        <f t="shared" si="96"/>
        <v>38.514852412511864</v>
      </c>
      <c r="E325" s="26">
        <f>D325*(1-VLOOKUP(A325,USD!A:K,9,0))</f>
        <v>38.476208325017168</v>
      </c>
      <c r="F325">
        <v>38.478000000000002</v>
      </c>
      <c r="G325" s="25">
        <f t="shared" si="97"/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si="98"/>
        <v>-1.8697381887199382E-3</v>
      </c>
      <c r="M325">
        <f t="shared" si="99"/>
        <v>2</v>
      </c>
      <c r="N325" s="50"/>
    </row>
    <row r="326" spans="1:14">
      <c r="A326" s="1">
        <v>42865</v>
      </c>
      <c r="B326">
        <v>38.549999999999997</v>
      </c>
      <c r="C326" s="25">
        <f t="shared" si="95"/>
        <v>-3.8759689922481799E-3</v>
      </c>
      <c r="D326" s="26">
        <f t="shared" si="96"/>
        <v>38.30777221857722</v>
      </c>
      <c r="E326" s="26">
        <f>D326*(1-VLOOKUP(A326,USD!A:K,9,0))</f>
        <v>38.297379408710903</v>
      </c>
      <c r="F326">
        <v>38.332999999999998</v>
      </c>
      <c r="G326" s="25">
        <f t="shared" si="97"/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si="98"/>
        <v>-4.4240288326520272E-3</v>
      </c>
      <c r="M326">
        <f t="shared" si="99"/>
        <v>3</v>
      </c>
      <c r="N326" s="50"/>
    </row>
    <row r="327" spans="1:14">
      <c r="A327" s="1">
        <v>42866</v>
      </c>
      <c r="B327">
        <v>38.6</v>
      </c>
      <c r="C327" s="25">
        <f t="shared" si="95"/>
        <v>1.2970168612194133E-3</v>
      </c>
      <c r="D327" s="26">
        <f t="shared" si="96"/>
        <v>38.550582826285172</v>
      </c>
      <c r="E327" s="26">
        <f>D327*(1-VLOOKUP(A327,USD!A:K,9,0))</f>
        <v>38.562464110316647</v>
      </c>
      <c r="F327">
        <v>38.552</v>
      </c>
      <c r="G327" s="25">
        <f t="shared" si="97"/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si="98"/>
        <v>5.6761230867705681E-3</v>
      </c>
      <c r="M327">
        <f t="shared" si="99"/>
        <v>4</v>
      </c>
      <c r="N327" s="50"/>
    </row>
    <row r="328" spans="1:14">
      <c r="A328" s="1">
        <v>42867</v>
      </c>
      <c r="B328">
        <v>39.200000000000003</v>
      </c>
      <c r="C328" s="25">
        <f t="shared" si="95"/>
        <v>1.5544041450777257E-2</v>
      </c>
      <c r="D328" s="26">
        <f t="shared" si="96"/>
        <v>38.882004098913143</v>
      </c>
      <c r="E328" s="26">
        <f>D328*(1-VLOOKUP(A328,USD!A:K,9,0))</f>
        <v>38.92856634457636</v>
      </c>
      <c r="F328">
        <v>38.956000000000003</v>
      </c>
      <c r="G328" s="25">
        <f t="shared" si="97"/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si="98"/>
        <v>8.5599735140367006E-3</v>
      </c>
      <c r="M328">
        <f t="shared" si="99"/>
        <v>5</v>
      </c>
      <c r="N328" s="50"/>
    </row>
    <row r="329" spans="1:14">
      <c r="A329" s="1">
        <v>42870</v>
      </c>
      <c r="B329">
        <v>39.299999999999997</v>
      </c>
      <c r="C329" s="25">
        <f t="shared" si="95"/>
        <v>2.5510204081631294E-3</v>
      </c>
      <c r="D329" s="26">
        <f t="shared" si="96"/>
        <v>39.114971030331112</v>
      </c>
      <c r="E329" s="26">
        <f>D329*(1-VLOOKUP(A329,USD!A:K,9,0))</f>
        <v>39.126250756055889</v>
      </c>
      <c r="F329">
        <v>39.103999999999999</v>
      </c>
      <c r="G329" s="25">
        <f t="shared" si="97"/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si="98"/>
        <v>4.0807842265917493E-3</v>
      </c>
      <c r="M329">
        <f t="shared" si="99"/>
        <v>1</v>
      </c>
      <c r="N329" s="50"/>
    </row>
    <row r="330" spans="1:14">
      <c r="A330" s="1">
        <v>42871</v>
      </c>
      <c r="B330">
        <v>39.6</v>
      </c>
      <c r="C330" s="25">
        <f t="shared" si="95"/>
        <v>7.6335877862596657E-3</v>
      </c>
      <c r="D330" s="26">
        <f t="shared" si="96"/>
        <v>39.442852111193311</v>
      </c>
      <c r="E330" s="26">
        <f>D330*(1-VLOOKUP(A330,USD!A:K,9,0))</f>
        <v>39.511080849458416</v>
      </c>
      <c r="F330">
        <v>39.514000000000003</v>
      </c>
      <c r="G330" s="25">
        <f t="shared" si="97"/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si="98"/>
        <v>8.6654079171775145E-3</v>
      </c>
      <c r="M330">
        <f t="shared" si="99"/>
        <v>2</v>
      </c>
      <c r="N330" s="50"/>
    </row>
    <row r="331" spans="1:14">
      <c r="A331" s="1">
        <v>42872</v>
      </c>
      <c r="B331">
        <v>39.5</v>
      </c>
      <c r="C331" s="25">
        <f t="shared" si="95"/>
        <v>-2.525252525252597E-3</v>
      </c>
      <c r="D331" s="26">
        <f t="shared" si="96"/>
        <v>39.298679097373949</v>
      </c>
      <c r="E331" s="26">
        <f>D331*(1-VLOOKUP(A331,USD!A:K,9,0))</f>
        <v>39.354090092921609</v>
      </c>
      <c r="F331">
        <v>39.395000000000003</v>
      </c>
      <c r="G331" s="25">
        <f t="shared" si="97"/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si="98"/>
        <v>-5.4492307188858113E-3</v>
      </c>
      <c r="M331">
        <f t="shared" si="99"/>
        <v>3</v>
      </c>
      <c r="N331" s="50"/>
    </row>
    <row r="332" spans="1:14">
      <c r="A332" s="1">
        <v>42873</v>
      </c>
      <c r="B332">
        <v>39.15</v>
      </c>
      <c r="C332" s="25">
        <f t="shared" si="95"/>
        <v>-8.8607594936709333E-3</v>
      </c>
      <c r="D332" s="26">
        <f t="shared" si="96"/>
        <v>39.258064602323266</v>
      </c>
      <c r="E332" s="26">
        <f>D332*(1-VLOOKUP(A332,USD!A:K,9,0))</f>
        <v>39.234327943460947</v>
      </c>
      <c r="F332">
        <v>39.238999999999997</v>
      </c>
      <c r="G332" s="25">
        <f t="shared" si="97"/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si="98"/>
        <v>-3.4759588190567126E-3</v>
      </c>
      <c r="M332">
        <f t="shared" si="99"/>
        <v>4</v>
      </c>
      <c r="N332" s="50"/>
    </row>
    <row r="333" spans="1:14">
      <c r="A333" s="1">
        <v>42874</v>
      </c>
      <c r="B333">
        <v>39.25</v>
      </c>
      <c r="C333" s="25">
        <f t="shared" si="95"/>
        <v>2.5542784163474774E-3</v>
      </c>
      <c r="D333" s="26">
        <f t="shared" si="96"/>
        <v>39.305241041240329</v>
      </c>
      <c r="E333" s="26">
        <f>D333*(1-VLOOKUP(A333,USD!A:K,9,0))</f>
        <v>39.277010001776127</v>
      </c>
      <c r="F333">
        <v>39.247999999999998</v>
      </c>
      <c r="G333" s="25">
        <f t="shared" si="97"/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si="98"/>
        <v>1.6881429506443446E-3</v>
      </c>
      <c r="M333">
        <f t="shared" si="99"/>
        <v>5</v>
      </c>
      <c r="N333" s="50"/>
    </row>
    <row r="334" spans="1:14">
      <c r="A334" s="1">
        <v>42877</v>
      </c>
      <c r="B334">
        <v>39.450000000000003</v>
      </c>
      <c r="C334" s="25">
        <f t="shared" si="95"/>
        <v>5.0955414012738842E-3</v>
      </c>
      <c r="D334" s="26">
        <f t="shared" si="96"/>
        <v>39.33320444912777</v>
      </c>
      <c r="E334" s="26">
        <f>D334*(1-VLOOKUP(A334,USD!A:K,9,0))</f>
        <v>39.379691035156696</v>
      </c>
      <c r="F334">
        <v>39.389000000000003</v>
      </c>
      <c r="G334" s="25">
        <f t="shared" si="97"/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si="98"/>
        <v>2.170924610878755E-3</v>
      </c>
      <c r="M334">
        <f t="shared" si="99"/>
        <v>1</v>
      </c>
      <c r="N334" s="50"/>
    </row>
    <row r="335" spans="1:14">
      <c r="A335" s="1">
        <v>42878</v>
      </c>
      <c r="B335">
        <v>39.6</v>
      </c>
      <c r="C335" s="25">
        <f t="shared" si="95"/>
        <v>3.8022813688212143E-3</v>
      </c>
      <c r="D335" s="26">
        <f t="shared" si="96"/>
        <v>39.538592671922963</v>
      </c>
      <c r="E335" s="26">
        <f>D335*(1-VLOOKUP(A335,USD!A:K,9,0))</f>
        <v>39.53250065579202</v>
      </c>
      <c r="F335">
        <v>39.515999999999998</v>
      </c>
      <c r="G335" s="25">
        <f t="shared" si="97"/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si="98"/>
        <v>3.7978286304034548E-3</v>
      </c>
      <c r="M335">
        <f t="shared" si="99"/>
        <v>2</v>
      </c>
      <c r="N335" s="50"/>
    </row>
    <row r="336" spans="1:14">
      <c r="A336" s="1">
        <v>42879</v>
      </c>
      <c r="B336">
        <v>39.5</v>
      </c>
      <c r="C336" s="25">
        <f t="shared" si="95"/>
        <v>-2.525252525252597E-3</v>
      </c>
      <c r="D336" s="26">
        <f t="shared" si="96"/>
        <v>39.515687259658769</v>
      </c>
      <c r="E336" s="26">
        <f>D336*(1-VLOOKUP(A336,USD!A:K,9,0))</f>
        <v>39.499264511304389</v>
      </c>
      <c r="F336">
        <v>39.472000000000001</v>
      </c>
      <c r="G336" s="25">
        <f t="shared" si="97"/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si="98"/>
        <v>-7.914271212383639E-6</v>
      </c>
      <c r="M336">
        <f t="shared" si="99"/>
        <v>3</v>
      </c>
      <c r="N336" s="50"/>
    </row>
    <row r="337" spans="1:14">
      <c r="A337" s="1">
        <v>42880</v>
      </c>
      <c r="B337">
        <v>40.549999999999997</v>
      </c>
      <c r="C337" s="25">
        <f t="shared" si="95"/>
        <v>2.6582278481012578E-2</v>
      </c>
      <c r="D337" s="26">
        <f t="shared" si="96"/>
        <v>40.1808383006097</v>
      </c>
      <c r="E337" s="26">
        <f>D337*(1-VLOOKUP(A337,USD!A:K,9,0))</f>
        <v>40.331967369876644</v>
      </c>
      <c r="F337">
        <v>40.344000000000001</v>
      </c>
      <c r="G337" s="25">
        <f t="shared" si="97"/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si="98"/>
        <v>1.795800315691376E-2</v>
      </c>
      <c r="M337">
        <f t="shared" si="99"/>
        <v>4</v>
      </c>
      <c r="N337" s="50"/>
    </row>
    <row r="338" spans="1:14">
      <c r="A338" s="1">
        <v>42881</v>
      </c>
      <c r="B338">
        <v>40.5</v>
      </c>
      <c r="C338" s="25">
        <f t="shared" si="95"/>
        <v>-1.2330456226880004E-3</v>
      </c>
      <c r="D338" s="26">
        <f t="shared" si="96"/>
        <v>40.28354056526657</v>
      </c>
      <c r="E338" s="26">
        <f>D338*(1-VLOOKUP(A338,USD!A:K,9,0))</f>
        <v>40.354774753913368</v>
      </c>
      <c r="F338">
        <v>40.411000000000001</v>
      </c>
      <c r="G338" s="25">
        <f t="shared" si="97"/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si="98"/>
        <v>-1.4985979261707971E-3</v>
      </c>
      <c r="M338">
        <f t="shared" si="99"/>
        <v>5</v>
      </c>
      <c r="N338" s="50"/>
    </row>
    <row r="339" spans="1:14">
      <c r="A339" s="1">
        <v>42884</v>
      </c>
      <c r="B339">
        <v>40.6</v>
      </c>
      <c r="C339" s="25">
        <f t="shared" si="95"/>
        <v>2.4691358024691024E-3</v>
      </c>
      <c r="D339" s="26">
        <f t="shared" si="96"/>
        <v>40.411000000000001</v>
      </c>
      <c r="E339" s="26">
        <f>D339*(1-VLOOKUP(A339,USD!A:K,9,0))</f>
        <v>40.564728057624727</v>
      </c>
      <c r="F339">
        <v>40.56</v>
      </c>
      <c r="G339" s="25">
        <f t="shared" si="97"/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si="98"/>
        <v>0</v>
      </c>
      <c r="M339">
        <f t="shared" si="99"/>
        <v>1</v>
      </c>
      <c r="N339" s="50"/>
    </row>
    <row r="340" spans="1:14">
      <c r="A340" s="1">
        <v>42885</v>
      </c>
      <c r="B340">
        <v>40.6</v>
      </c>
      <c r="C340" s="25">
        <f t="shared" si="95"/>
        <v>0</v>
      </c>
      <c r="D340" s="26">
        <f t="shared" si="96"/>
        <v>40.56</v>
      </c>
      <c r="E340" s="26">
        <f>D340*(1-VLOOKUP(A340,USD!A:K,9,0))</f>
        <v>40.5027610928313</v>
      </c>
      <c r="F340">
        <v>40.5</v>
      </c>
      <c r="G340" s="25">
        <f t="shared" si="97"/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si="98"/>
        <v>0</v>
      </c>
      <c r="M340">
        <f t="shared" si="99"/>
        <v>2</v>
      </c>
      <c r="N340" s="50"/>
    </row>
    <row r="341" spans="1:14">
      <c r="A341" s="1">
        <v>42886</v>
      </c>
      <c r="B341">
        <v>40.799999999999997</v>
      </c>
      <c r="C341" s="25">
        <f t="shared" si="95"/>
        <v>4.9261083743841194E-3</v>
      </c>
      <c r="D341" s="26">
        <f t="shared" si="96"/>
        <v>40.644874152925446</v>
      </c>
      <c r="E341" s="26">
        <f>D341*(1-VLOOKUP(A341,USD!A:K,9,0))</f>
        <v>40.843681842068257</v>
      </c>
      <c r="F341">
        <v>40.819000000000003</v>
      </c>
      <c r="G341" s="25">
        <f t="shared" si="97"/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si="98"/>
        <v>3.5771395784061077E-3</v>
      </c>
      <c r="M341">
        <f t="shared" si="99"/>
        <v>3</v>
      </c>
      <c r="N341" s="50"/>
    </row>
    <row r="342" spans="1:14">
      <c r="A342" s="1">
        <v>42887</v>
      </c>
      <c r="B342">
        <v>40.950000000000003</v>
      </c>
      <c r="C342" s="25">
        <f t="shared" si="95"/>
        <v>3.6764705882355031E-3</v>
      </c>
      <c r="D342" s="26">
        <f t="shared" si="96"/>
        <v>40.875721938644119</v>
      </c>
      <c r="E342" s="26">
        <f>D342*(1-VLOOKUP(A342,USD!A:K,9,0))</f>
        <v>41.195716910875923</v>
      </c>
      <c r="F342">
        <v>41.231000000000002</v>
      </c>
      <c r="G342" s="25">
        <f t="shared" si="97"/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si="98"/>
        <v>1.3895964782115744E-3</v>
      </c>
      <c r="M342">
        <f t="shared" si="99"/>
        <v>4</v>
      </c>
      <c r="N342" s="50"/>
    </row>
    <row r="343" spans="1:14">
      <c r="A343" s="1">
        <v>42888</v>
      </c>
      <c r="B343">
        <v>40.799999999999997</v>
      </c>
      <c r="C343" s="25">
        <f t="shared" si="95"/>
        <v>-3.663003663003761E-3</v>
      </c>
      <c r="D343" s="26">
        <f t="shared" si="96"/>
        <v>41.098612414559788</v>
      </c>
      <c r="E343" s="26">
        <f>D343*(1-VLOOKUP(A343,USD!A:K,9,0))</f>
        <v>40.818867149279299</v>
      </c>
      <c r="F343">
        <v>40.777000000000001</v>
      </c>
      <c r="G343" s="25">
        <f t="shared" si="97"/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si="98"/>
        <v>-3.2108749591378549E-3</v>
      </c>
      <c r="M343">
        <f t="shared" si="99"/>
        <v>5</v>
      </c>
      <c r="N343" s="50"/>
    </row>
    <row r="344" spans="1:14">
      <c r="A344" s="1">
        <v>42891</v>
      </c>
      <c r="B344">
        <v>40.6</v>
      </c>
      <c r="C344" s="25">
        <f t="shared" si="95"/>
        <v>-4.9019607843135971E-3</v>
      </c>
      <c r="D344" s="26">
        <f t="shared" si="96"/>
        <v>40.569359956786556</v>
      </c>
      <c r="E344" s="26">
        <f>D344*(1-VLOOKUP(A344,USD!A:K,9,0))</f>
        <v>40.602750907367259</v>
      </c>
      <c r="F344">
        <v>40.618000000000002</v>
      </c>
      <c r="G344" s="25">
        <f t="shared" si="97"/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si="98"/>
        <v>-5.0920872848283505E-3</v>
      </c>
      <c r="M344">
        <f t="shared" si="99"/>
        <v>1</v>
      </c>
      <c r="N344" s="50"/>
    </row>
    <row r="345" spans="1:14">
      <c r="A345" s="1">
        <v>42892</v>
      </c>
      <c r="B345">
        <v>41.1</v>
      </c>
      <c r="C345" s="25">
        <f t="shared" si="95"/>
        <v>1.2315270935960632E-2</v>
      </c>
      <c r="D345" s="26">
        <f t="shared" si="96"/>
        <v>40.900528837993633</v>
      </c>
      <c r="E345" s="26">
        <f>D345*(1-VLOOKUP(A345,USD!A:K,9,0))</f>
        <v>40.986757783847118</v>
      </c>
      <c r="F345">
        <v>41.01</v>
      </c>
      <c r="G345" s="25">
        <f t="shared" si="97"/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si="98"/>
        <v>6.9557545421643496E-3</v>
      </c>
      <c r="M345">
        <f t="shared" si="99"/>
        <v>2</v>
      </c>
      <c r="N345" s="50" t="s">
        <v>353</v>
      </c>
    </row>
    <row r="346" spans="1:14">
      <c r="A346" s="1">
        <v>42893</v>
      </c>
      <c r="B346">
        <v>41.45</v>
      </c>
      <c r="C346" s="25">
        <f t="shared" si="95"/>
        <v>8.5158150851580849E-3</v>
      </c>
      <c r="D346" s="26">
        <f t="shared" si="96"/>
        <v>41.491266843399437</v>
      </c>
      <c r="E346" s="26">
        <f>D346*(1-VLOOKUP(A346,USD!A:K,9,0))</f>
        <v>41.486424448144682</v>
      </c>
      <c r="F346">
        <v>41.508000000000003</v>
      </c>
      <c r="G346" s="25">
        <f t="shared" si="97"/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si="98"/>
        <v>1.1735353411349347E-2</v>
      </c>
      <c r="M346">
        <f t="shared" si="99"/>
        <v>3</v>
      </c>
      <c r="N346" s="50"/>
    </row>
    <row r="347" spans="1:14">
      <c r="A347" s="1">
        <v>42894</v>
      </c>
      <c r="B347">
        <v>41.95</v>
      </c>
      <c r="C347" s="25">
        <f t="shared" si="95"/>
        <v>1.2062726176115701E-2</v>
      </c>
      <c r="D347" s="26">
        <f t="shared" si="96"/>
        <v>41.826389890204844</v>
      </c>
      <c r="E347" s="26">
        <f>D347*(1-VLOOKUP(A347,USD!A:K,9,0))</f>
        <v>41.825401299921012</v>
      </c>
      <c r="F347">
        <v>41.895000000000003</v>
      </c>
      <c r="G347" s="25">
        <f t="shared" si="97"/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si="98"/>
        <v>7.6705668836090091E-3</v>
      </c>
      <c r="M347">
        <f t="shared" si="99"/>
        <v>4</v>
      </c>
      <c r="N347" s="50"/>
    </row>
    <row r="348" spans="1:14">
      <c r="A348" s="1">
        <v>42895</v>
      </c>
      <c r="B348">
        <v>42.1</v>
      </c>
      <c r="C348" s="25">
        <f t="shared" si="95"/>
        <v>3.5756853396899935E-3</v>
      </c>
      <c r="D348" s="26">
        <f t="shared" si="96"/>
        <v>42.073730720678867</v>
      </c>
      <c r="E348" s="26">
        <f>D348*(1-VLOOKUP(A348,USD!A:K,9,0))</f>
        <v>41.964547958437748</v>
      </c>
      <c r="F348">
        <v>41.972999999999999</v>
      </c>
      <c r="G348" s="25">
        <f t="shared" si="97"/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si="98"/>
        <v>4.2661587463626027E-3</v>
      </c>
      <c r="M348">
        <f t="shared" si="99"/>
        <v>5</v>
      </c>
      <c r="N348" s="50"/>
    </row>
    <row r="349" spans="1:14">
      <c r="A349" s="1">
        <v>42898</v>
      </c>
      <c r="B349">
        <v>42.05</v>
      </c>
      <c r="C349" s="25">
        <f t="shared" si="95"/>
        <v>-1.1876484560571221E-3</v>
      </c>
      <c r="D349" s="26">
        <f t="shared" si="96"/>
        <v>41.952097831079236</v>
      </c>
      <c r="E349" s="26">
        <f>D349*(1-VLOOKUP(A349,USD!A:K,9,0))</f>
        <v>41.95407583765779</v>
      </c>
      <c r="F349">
        <v>41.95</v>
      </c>
      <c r="G349" s="25">
        <f t="shared" si="97"/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si="98"/>
        <v>-4.979908255487997E-4</v>
      </c>
      <c r="M349">
        <f t="shared" si="99"/>
        <v>1</v>
      </c>
      <c r="N349" s="50"/>
    </row>
    <row r="350" spans="1:14">
      <c r="A350" s="1">
        <v>42899</v>
      </c>
      <c r="B350">
        <v>42.15</v>
      </c>
      <c r="C350" s="25">
        <f t="shared" si="95"/>
        <v>2.3781212841855748E-3</v>
      </c>
      <c r="D350" s="26">
        <f t="shared" si="96"/>
        <v>42.042458337079893</v>
      </c>
      <c r="E350" s="26">
        <f>D350*(1-VLOOKUP(A350,USD!A:K,9,0))</f>
        <v>42.025302434633119</v>
      </c>
      <c r="F350">
        <v>42.012999999999998</v>
      </c>
      <c r="G350" s="25">
        <f t="shared" si="97"/>
        <v>2.5579299397262556E-3</v>
      </c>
      <c r="H350" s="42">
        <f t="shared" si="92"/>
        <v>2.9672020935682664E-3</v>
      </c>
      <c r="I350" s="25">
        <f t="shared" ref="I350:I355" si="100">+B350/F350-1</f>
        <v>3.2608954371267096E-3</v>
      </c>
      <c r="J350">
        <v>3574.3894</v>
      </c>
      <c r="K350">
        <v>3582.2674000000002</v>
      </c>
      <c r="L350" s="25">
        <f t="shared" si="98"/>
        <v>2.2040128028579797E-3</v>
      </c>
      <c r="M350">
        <f t="shared" si="99"/>
        <v>2</v>
      </c>
      <c r="N350" s="50"/>
    </row>
    <row r="351" spans="1:14">
      <c r="A351" s="1">
        <v>42900</v>
      </c>
      <c r="B351">
        <v>41.6</v>
      </c>
      <c r="C351" s="25">
        <f t="shared" si="95"/>
        <v>-1.3048635824436494E-2</v>
      </c>
      <c r="D351" s="26">
        <f t="shared" si="96"/>
        <v>41.462148884558417</v>
      </c>
      <c r="E351" s="26">
        <f>D351*(1-VLOOKUP(A351,USD!A:K,9,0))</f>
        <v>41.459950519137273</v>
      </c>
      <c r="F351">
        <v>41.561999999999998</v>
      </c>
      <c r="G351" s="25">
        <f t="shared" si="97"/>
        <v>3.3247460430814169E-3</v>
      </c>
      <c r="H351" s="42">
        <f t="shared" si="92"/>
        <v>3.3779461651330944E-3</v>
      </c>
      <c r="I351" s="25">
        <f t="shared" si="100"/>
        <v>9.1429671334397611E-4</v>
      </c>
      <c r="J351">
        <v>3582.2674000000002</v>
      </c>
      <c r="K351">
        <v>3535.2986999999998</v>
      </c>
      <c r="L351" s="25">
        <f t="shared" si="98"/>
        <v>-1.3111444444376286E-2</v>
      </c>
      <c r="M351">
        <f t="shared" si="99"/>
        <v>3</v>
      </c>
      <c r="N351" s="50"/>
    </row>
    <row r="352" spans="1:14">
      <c r="A352" s="1">
        <v>42901</v>
      </c>
      <c r="B352">
        <v>41.5</v>
      </c>
      <c r="C352" s="25">
        <f t="shared" si="95"/>
        <v>-2.4038461538461453E-3</v>
      </c>
      <c r="D352" s="26">
        <f t="shared" si="96"/>
        <v>41.485512395656983</v>
      </c>
      <c r="E352" s="26">
        <f>D352*(1-VLOOKUP(A352,USD!A:K,9,0))</f>
        <v>41.516286900189556</v>
      </c>
      <c r="F352">
        <v>41.512</v>
      </c>
      <c r="G352" s="25">
        <f t="shared" si="97"/>
        <v>3.4922081243315972E-4</v>
      </c>
      <c r="H352" s="42">
        <f t="shared" si="92"/>
        <v>-3.9230146541557875E-4</v>
      </c>
      <c r="I352" s="25">
        <f t="shared" si="100"/>
        <v>-2.8907303912117932E-4</v>
      </c>
      <c r="J352">
        <v>3535.2986999999998</v>
      </c>
      <c r="K352">
        <v>3528.7926000000002</v>
      </c>
      <c r="L352" s="25">
        <f t="shared" si="98"/>
        <v>-1.8403254016413628E-3</v>
      </c>
      <c r="M352">
        <f t="shared" si="99"/>
        <v>4</v>
      </c>
      <c r="N352" s="50"/>
    </row>
    <row r="353" spans="1:14">
      <c r="A353" s="1">
        <v>42902</v>
      </c>
      <c r="B353">
        <v>41.4</v>
      </c>
      <c r="C353" s="25">
        <f t="shared" si="95"/>
        <v>-2.4096385542169418E-3</v>
      </c>
      <c r="D353" s="26">
        <f t="shared" si="96"/>
        <v>41.393991469830219</v>
      </c>
      <c r="E353" s="26">
        <f>D353*(1-VLOOKUP(A353,USD!A:K,9,0))</f>
        <v>41.139665450964273</v>
      </c>
      <c r="F353">
        <v>41.228999999999999</v>
      </c>
      <c r="G353" s="25">
        <f t="shared" si="97"/>
        <v>1.4515464579334392E-4</v>
      </c>
      <c r="H353" s="42">
        <f t="shared" si="92"/>
        <v>6.3280667497411791E-3</v>
      </c>
      <c r="I353" s="25">
        <f t="shared" si="100"/>
        <v>4.1475660336169895E-3</v>
      </c>
      <c r="J353">
        <v>3528.7926000000002</v>
      </c>
      <c r="K353">
        <v>3518.7611000000002</v>
      </c>
      <c r="L353" s="25">
        <f t="shared" si="98"/>
        <v>-2.8427570382005829E-3</v>
      </c>
      <c r="M353">
        <f t="shared" si="99"/>
        <v>5</v>
      </c>
      <c r="N353" s="50"/>
    </row>
    <row r="354" spans="1:14">
      <c r="A354" s="1">
        <v>42905</v>
      </c>
      <c r="B354">
        <v>41.7</v>
      </c>
      <c r="C354" s="25">
        <f t="shared" si="95"/>
        <v>7.2463768115942351E-3</v>
      </c>
      <c r="D354" s="26">
        <f t="shared" si="96"/>
        <v>41.637969299393475</v>
      </c>
      <c r="E354" s="26">
        <f>D354*(1-VLOOKUP(A354,USD!A:K,9,0))</f>
        <v>41.727694592391558</v>
      </c>
      <c r="F354">
        <v>41.703000000000003</v>
      </c>
      <c r="G354" s="25">
        <f t="shared" si="97"/>
        <v>1.4897628690895282E-3</v>
      </c>
      <c r="H354" s="42">
        <f t="shared" si="92"/>
        <v>-6.6369811852973193E-4</v>
      </c>
      <c r="I354" s="25">
        <f t="shared" si="100"/>
        <v>-7.1937270699984346E-5</v>
      </c>
      <c r="J354">
        <v>3518.7611000000002</v>
      </c>
      <c r="K354">
        <v>3553.6653000000001</v>
      </c>
      <c r="L354" s="25">
        <f t="shared" si="98"/>
        <v>9.9194571634886319E-3</v>
      </c>
      <c r="M354">
        <f t="shared" si="99"/>
        <v>1</v>
      </c>
      <c r="N354" s="50"/>
    </row>
    <row r="355" spans="1:14">
      <c r="A355" s="1">
        <v>42906</v>
      </c>
      <c r="B355">
        <v>41.6</v>
      </c>
      <c r="C355" s="25">
        <f t="shared" si="95"/>
        <v>-2.3980815347721673E-3</v>
      </c>
      <c r="D355" s="26">
        <f t="shared" si="96"/>
        <v>41.618843305811609</v>
      </c>
      <c r="E355" s="26">
        <f>D355*(1-VLOOKUP(A355,USD!A:K,9,0))</f>
        <v>41.492170141183877</v>
      </c>
      <c r="F355">
        <v>41.511000000000003</v>
      </c>
      <c r="G355" s="25">
        <f t="shared" si="97"/>
        <v>-4.5275899844565703E-4</v>
      </c>
      <c r="H355" s="42">
        <f t="shared" si="92"/>
        <v>2.5988001699890351E-3</v>
      </c>
      <c r="I355" s="25">
        <f t="shared" si="100"/>
        <v>2.1440100214400459E-3</v>
      </c>
      <c r="J355">
        <v>3553.6653000000001</v>
      </c>
      <c r="K355">
        <v>3546.4940000000001</v>
      </c>
      <c r="L355" s="25">
        <f t="shared" si="98"/>
        <v>-2.0180009636810992E-3</v>
      </c>
      <c r="M355">
        <f t="shared" si="99"/>
        <v>2</v>
      </c>
      <c r="N355" s="50"/>
    </row>
    <row r="356" spans="1:14">
      <c r="A356" s="1">
        <v>42907</v>
      </c>
      <c r="B356">
        <v>41.95</v>
      </c>
      <c r="C356" s="25">
        <f t="shared" si="95"/>
        <v>8.4134615384616751E-3</v>
      </c>
      <c r="D356" s="26">
        <f t="shared" si="96"/>
        <v>41.996292678064584</v>
      </c>
      <c r="E356" s="26">
        <f>D356*(1-VLOOKUP(A356,USD!A:K,9,0))</f>
        <v>42.016980030403765</v>
      </c>
      <c r="F356">
        <v>42.01</v>
      </c>
      <c r="G356" s="25">
        <f t="shared" si="97"/>
        <v>-1.1023039204782759E-3</v>
      </c>
      <c r="H356" s="42">
        <f t="shared" si="92"/>
        <v>-1.5941181483127842E-3</v>
      </c>
      <c r="I356" s="25">
        <f t="shared" ref="I356:I368" si="101">+B356/F356-1</f>
        <v>-1.4282313734823582E-3</v>
      </c>
      <c r="J356">
        <v>3546.4940000000001</v>
      </c>
      <c r="K356">
        <v>3587.9549999999999</v>
      </c>
      <c r="L356" s="25">
        <f t="shared" si="98"/>
        <v>1.1690700731482817E-2</v>
      </c>
      <c r="M356">
        <f t="shared" si="99"/>
        <v>3</v>
      </c>
      <c r="N356" s="50"/>
    </row>
    <row r="357" spans="1:14">
      <c r="A357" s="1">
        <v>42908</v>
      </c>
      <c r="B357">
        <v>42.05</v>
      </c>
      <c r="C357" s="25">
        <f t="shared" si="95"/>
        <v>2.3837902264598476E-3</v>
      </c>
      <c r="D357" s="26">
        <f t="shared" si="96"/>
        <v>42.037954329137349</v>
      </c>
      <c r="E357" s="26">
        <f>D357*(1-VLOOKUP(A357,USD!A:K,9,0))</f>
        <v>42.032968737541879</v>
      </c>
      <c r="F357">
        <v>42.054000000000002</v>
      </c>
      <c r="G357" s="25">
        <f t="shared" si="97"/>
        <v>2.8654274583228556E-4</v>
      </c>
      <c r="H357" s="42">
        <f t="shared" si="92"/>
        <v>4.0518818845414195E-4</v>
      </c>
      <c r="I357" s="25">
        <f t="shared" si="101"/>
        <v>-9.5115803490863904E-5</v>
      </c>
      <c r="J357">
        <v>3587.9549999999999</v>
      </c>
      <c r="K357">
        <v>3590.3425000000002</v>
      </c>
      <c r="L357" s="25">
        <f t="shared" si="98"/>
        <v>6.654208316436705E-4</v>
      </c>
      <c r="M357">
        <f t="shared" si="99"/>
        <v>4</v>
      </c>
      <c r="N357" s="50"/>
    </row>
    <row r="358" spans="1:14">
      <c r="A358" s="1">
        <v>42909</v>
      </c>
      <c r="B358">
        <v>42.35</v>
      </c>
      <c r="C358" s="25">
        <f t="shared" si="95"/>
        <v>7.1343638525565023E-3</v>
      </c>
      <c r="D358" s="26">
        <f t="shared" si="96"/>
        <v>42.435150932647794</v>
      </c>
      <c r="E358" s="26">
        <f>D358*(1-VLOOKUP(A358,USD!A:K,9,0))</f>
        <v>42.37164113796694</v>
      </c>
      <c r="F358">
        <v>42.337000000000003</v>
      </c>
      <c r="G358" s="25">
        <f t="shared" si="97"/>
        <v>-2.0066131680064325E-3</v>
      </c>
      <c r="H358" s="42">
        <f t="shared" si="92"/>
        <v>-5.1074580511223377E-4</v>
      </c>
      <c r="I358" s="25">
        <f t="shared" si="101"/>
        <v>3.0706001842362163E-4</v>
      </c>
      <c r="J358">
        <v>3590.3425000000002</v>
      </c>
      <c r="K358">
        <v>3622.8831</v>
      </c>
      <c r="L358" s="25">
        <f t="shared" si="98"/>
        <v>9.0633693025108375E-3</v>
      </c>
      <c r="M358">
        <f t="shared" si="99"/>
        <v>5</v>
      </c>
      <c r="N358" s="50"/>
    </row>
    <row r="359" spans="1:14">
      <c r="A359" s="1">
        <v>42912</v>
      </c>
      <c r="B359">
        <v>42.95</v>
      </c>
      <c r="C359" s="25">
        <f t="shared" si="95"/>
        <v>1.4167650531286879E-2</v>
      </c>
      <c r="D359" s="26">
        <f t="shared" si="96"/>
        <v>42.86530988822134</v>
      </c>
      <c r="E359" s="26">
        <f>D359*(1-VLOOKUP(A359,USD!A:K,9,0))</f>
        <v>42.811264663489482</v>
      </c>
      <c r="F359">
        <v>42.811999999999998</v>
      </c>
      <c r="G359" s="25">
        <f t="shared" si="97"/>
        <v>1.9757261057835596E-3</v>
      </c>
      <c r="H359" s="42">
        <f t="shared" si="92"/>
        <v>3.2406269144586997E-3</v>
      </c>
      <c r="I359" s="25">
        <f t="shared" si="101"/>
        <v>3.2233953097262624E-3</v>
      </c>
      <c r="J359">
        <v>3622.8831</v>
      </c>
      <c r="K359">
        <v>3668.0918999999999</v>
      </c>
      <c r="L359" s="25">
        <f t="shared" si="98"/>
        <v>1.2478680308508849E-2</v>
      </c>
      <c r="M359">
        <f t="shared" si="99"/>
        <v>1</v>
      </c>
      <c r="N359" s="50"/>
    </row>
    <row r="360" spans="1:14">
      <c r="A360" s="1">
        <v>42913</v>
      </c>
      <c r="B360">
        <v>43.05</v>
      </c>
      <c r="C360" s="25">
        <f t="shared" si="95"/>
        <v>2.3282887077995529E-3</v>
      </c>
      <c r="D360" s="26">
        <f t="shared" si="96"/>
        <v>42.889303602889555</v>
      </c>
      <c r="E360" s="26">
        <f>D360*(1-VLOOKUP(A360,USD!A:K,9,0))</f>
        <v>42.899762484031889</v>
      </c>
      <c r="F360">
        <v>42.927</v>
      </c>
      <c r="G360" s="25">
        <f t="shared" si="97"/>
        <v>3.7467709571208374E-3</v>
      </c>
      <c r="H360" s="42">
        <f t="shared" si="92"/>
        <v>3.5020593884180773E-3</v>
      </c>
      <c r="I360" s="25">
        <f t="shared" si="101"/>
        <v>2.8653295128939771E-3</v>
      </c>
      <c r="J360">
        <v>3668.0918999999999</v>
      </c>
      <c r="K360">
        <v>3674.7152000000001</v>
      </c>
      <c r="L360" s="25">
        <f t="shared" si="98"/>
        <v>1.8056526882546109E-3</v>
      </c>
      <c r="M360">
        <f t="shared" si="99"/>
        <v>2</v>
      </c>
      <c r="N360" s="50"/>
    </row>
    <row r="361" spans="1:14">
      <c r="A361" s="1">
        <v>42914</v>
      </c>
      <c r="B361">
        <v>42.85</v>
      </c>
      <c r="C361" s="25">
        <f t="shared" si="95"/>
        <v>-4.6457607433215697E-3</v>
      </c>
      <c r="D361" s="26">
        <f t="shared" si="96"/>
        <v>42.593503202152917</v>
      </c>
      <c r="E361" s="26">
        <f>D361*(1-VLOOKUP(A361,USD!A:K,9,0))</f>
        <v>42.884425826949986</v>
      </c>
      <c r="F361">
        <v>42.911000000000001</v>
      </c>
      <c r="G361" s="25">
        <f t="shared" si="97"/>
        <v>6.0219699851811193E-3</v>
      </c>
      <c r="H361" s="42">
        <f t="shared" si="92"/>
        <v>-8.0275825748266083E-4</v>
      </c>
      <c r="I361" s="25">
        <f t="shared" si="101"/>
        <v>-1.4215469227004673E-3</v>
      </c>
      <c r="J361">
        <v>3674.7152000000001</v>
      </c>
      <c r="K361">
        <v>3646.1666</v>
      </c>
      <c r="L361" s="25">
        <f t="shared" si="98"/>
        <v>-7.7689285961535237E-3</v>
      </c>
      <c r="M361">
        <f t="shared" si="99"/>
        <v>3</v>
      </c>
      <c r="N361" s="50"/>
    </row>
    <row r="362" spans="1:14">
      <c r="A362" s="1">
        <v>42915</v>
      </c>
      <c r="B362">
        <v>43.2</v>
      </c>
      <c r="C362" s="25">
        <f t="shared" si="95"/>
        <v>8.168028004667427E-3</v>
      </c>
      <c r="D362" s="26">
        <f t="shared" si="96"/>
        <v>43.177696273368312</v>
      </c>
      <c r="E362" s="26">
        <f>D362*(1-VLOOKUP(A362,USD!A:K,9,0))</f>
        <v>43.260724433536723</v>
      </c>
      <c r="F362">
        <v>43.27</v>
      </c>
      <c r="G362" s="25">
        <f t="shared" si="97"/>
        <v>5.1655666134853284E-4</v>
      </c>
      <c r="H362" s="42">
        <f t="shared" si="92"/>
        <v>-1.4036850822970459E-3</v>
      </c>
      <c r="I362" s="25">
        <f t="shared" si="101"/>
        <v>-1.6177490177952114E-3</v>
      </c>
      <c r="J362">
        <v>3646.1666</v>
      </c>
      <c r="K362">
        <v>3668.8279000000002</v>
      </c>
      <c r="L362" s="25">
        <f t="shared" si="98"/>
        <v>6.2151027328263275E-3</v>
      </c>
      <c r="M362">
        <f t="shared" si="99"/>
        <v>4</v>
      </c>
      <c r="N362" s="50"/>
    </row>
    <row r="363" spans="1:14">
      <c r="A363" s="1">
        <v>42916</v>
      </c>
      <c r="B363">
        <v>43.15</v>
      </c>
      <c r="C363" s="25">
        <f t="shared" si="95"/>
        <v>-1.1574074074075513E-3</v>
      </c>
      <c r="D363" s="26">
        <f t="shared" si="96"/>
        <v>43.246055907664683</v>
      </c>
      <c r="E363" s="26">
        <f>D363*(1-VLOOKUP(A363,USD!A:K,9,0))</f>
        <v>43.364307469969823</v>
      </c>
      <c r="F363">
        <v>43.389000000000003</v>
      </c>
      <c r="G363" s="25">
        <f t="shared" si="97"/>
        <v>-2.2211483948911814E-3</v>
      </c>
      <c r="H363" s="42">
        <f t="shared" si="92"/>
        <v>-4.942024500638742E-3</v>
      </c>
      <c r="I363" s="25">
        <f t="shared" si="101"/>
        <v>-5.5083085574685331E-3</v>
      </c>
      <c r="J363">
        <v>3668.8279000000002</v>
      </c>
      <c r="K363">
        <v>3666.7977000000001</v>
      </c>
      <c r="L363" s="25">
        <f t="shared" si="98"/>
        <v>-5.5336474082090525E-4</v>
      </c>
      <c r="M363">
        <f t="shared" si="99"/>
        <v>5</v>
      </c>
      <c r="N363" s="50" t="s">
        <v>379</v>
      </c>
    </row>
    <row r="364" spans="1:14">
      <c r="A364" s="1">
        <v>42919</v>
      </c>
      <c r="B364">
        <v>43</v>
      </c>
      <c r="C364" s="25">
        <f t="shared" si="95"/>
        <v>-3.4762456546928444E-3</v>
      </c>
      <c r="D364" s="26">
        <f t="shared" si="96"/>
        <v>43.200248028600001</v>
      </c>
      <c r="E364" s="26">
        <f>D364*(1-VLOOKUP(A364,USD!A:K,9,0))</f>
        <v>43.102970303718699</v>
      </c>
      <c r="F364">
        <v>43.133000000000003</v>
      </c>
      <c r="G364" s="25">
        <f t="shared" si="97"/>
        <v>-4.6353444190281312E-3</v>
      </c>
      <c r="H364" s="42">
        <f t="shared" si="92"/>
        <v>-2.3889375370915733E-3</v>
      </c>
      <c r="I364" s="25">
        <f t="shared" si="101"/>
        <v>-3.083485962024457E-3</v>
      </c>
      <c r="J364">
        <v>3666.7977000000001</v>
      </c>
      <c r="K364">
        <v>3650.8463000000002</v>
      </c>
      <c r="L364" s="25">
        <f t="shared" si="98"/>
        <v>-4.3502263569108468E-3</v>
      </c>
      <c r="M364">
        <f t="shared" si="99"/>
        <v>1</v>
      </c>
      <c r="N364" s="50"/>
    </row>
    <row r="365" spans="1:14">
      <c r="A365" s="1">
        <v>42920</v>
      </c>
      <c r="B365">
        <v>42.7</v>
      </c>
      <c r="C365" s="25">
        <f t="shared" si="95"/>
        <v>-6.9767441860464352E-3</v>
      </c>
      <c r="D365" s="26">
        <f t="shared" si="96"/>
        <v>42.76837789235335</v>
      </c>
      <c r="E365" s="26">
        <f>D365*(1-VLOOKUP(A365,USD!A:K,9,0))</f>
        <v>42.668326683117144</v>
      </c>
      <c r="F365">
        <v>42.679000000000002</v>
      </c>
      <c r="G365" s="25">
        <f t="shared" si="97"/>
        <v>-1.5987955522992481E-3</v>
      </c>
      <c r="H365" s="42">
        <f t="shared" si="92"/>
        <v>7.4231448348283102E-4</v>
      </c>
      <c r="I365" s="25">
        <f t="shared" si="101"/>
        <v>4.9204526816470917E-4</v>
      </c>
      <c r="J365">
        <v>3650.8463000000002</v>
      </c>
      <c r="K365">
        <v>3619.9841000000001</v>
      </c>
      <c r="L365" s="25">
        <f t="shared" si="98"/>
        <v>-8.4534372208437958E-3</v>
      </c>
      <c r="M365">
        <f t="shared" si="99"/>
        <v>2</v>
      </c>
      <c r="N365" s="50"/>
    </row>
    <row r="366" spans="1:14">
      <c r="A366" s="1">
        <v>42921</v>
      </c>
      <c r="B366">
        <v>43.2</v>
      </c>
      <c r="C366" s="25">
        <f t="shared" si="95"/>
        <v>1.1709601873536313E-2</v>
      </c>
      <c r="D366" s="26">
        <f t="shared" si="96"/>
        <v>43.147002049125021</v>
      </c>
      <c r="E366" s="26">
        <f>D366*(1-VLOOKUP(A366,USD!A:K,9,0))</f>
        <v>43.181150619502588</v>
      </c>
      <c r="F366">
        <v>43.192999999999998</v>
      </c>
      <c r="G366" s="25">
        <f t="shared" si="97"/>
        <v>1.2283113161521975E-3</v>
      </c>
      <c r="H366" s="42">
        <f t="shared" si="92"/>
        <v>4.3651871770422623E-4</v>
      </c>
      <c r="I366" s="25">
        <f t="shared" si="101"/>
        <v>1.6206329729362423E-4</v>
      </c>
      <c r="J366">
        <v>3619.9841000000001</v>
      </c>
      <c r="K366">
        <v>3659.6795000000002</v>
      </c>
      <c r="L366" s="25">
        <f t="shared" si="98"/>
        <v>1.0965628274444583E-2</v>
      </c>
      <c r="M366">
        <f t="shared" si="99"/>
        <v>3</v>
      </c>
      <c r="N366" s="50"/>
    </row>
    <row r="367" spans="1:14">
      <c r="A367" s="1">
        <v>42922</v>
      </c>
      <c r="B367">
        <v>43.2</v>
      </c>
      <c r="C367" s="25">
        <f t="shared" si="95"/>
        <v>0</v>
      </c>
      <c r="D367" s="26">
        <f t="shared" si="96"/>
        <v>43.197923961128282</v>
      </c>
      <c r="E367" s="26">
        <f>D367*(1-VLOOKUP(A367,USD!A:K,9,0))</f>
        <v>43.13509573447196</v>
      </c>
      <c r="F367">
        <v>43.173000000000002</v>
      </c>
      <c r="G367" s="25">
        <f t="shared" si="97"/>
        <v>4.8058764897884743E-5</v>
      </c>
      <c r="H367" s="42">
        <f t="shared" ref="H367:H372" si="102">(+B367/(E367)-1)</f>
        <v>1.5046741967972288E-3</v>
      </c>
      <c r="I367" s="25">
        <f t="shared" si="101"/>
        <v>6.2539086929325194E-4</v>
      </c>
      <c r="J367">
        <v>3659.6795000000002</v>
      </c>
      <c r="K367">
        <v>3660.0967000000001</v>
      </c>
      <c r="L367" s="25">
        <f t="shared" si="98"/>
        <v>1.1399905374220864E-4</v>
      </c>
      <c r="M367">
        <f t="shared" si="99"/>
        <v>4</v>
      </c>
      <c r="N367" s="50"/>
    </row>
    <row r="368" spans="1:14">
      <c r="A368" s="1">
        <v>42923</v>
      </c>
      <c r="B368">
        <v>42.95</v>
      </c>
      <c r="C368" s="25">
        <f t="shared" si="95"/>
        <v>-5.7870370370370905E-3</v>
      </c>
      <c r="D368" s="26">
        <f t="shared" si="96"/>
        <v>43.1238430582722</v>
      </c>
      <c r="E368" s="26">
        <f>D368*(1-VLOOKUP(A368,USD!A:K,9,0))</f>
        <v>43.142193151300667</v>
      </c>
      <c r="F368">
        <v>43.2</v>
      </c>
      <c r="G368" s="25">
        <f t="shared" si="97"/>
        <v>-4.0312515291665019E-3</v>
      </c>
      <c r="H368" s="42">
        <f t="shared" si="102"/>
        <v>-4.4548767056565852E-3</v>
      </c>
      <c r="I368" s="25">
        <f t="shared" si="101"/>
        <v>-5.7870370370370905E-3</v>
      </c>
      <c r="J368">
        <v>3660.0967000000001</v>
      </c>
      <c r="K368">
        <v>3655.9292999999998</v>
      </c>
      <c r="L368" s="25">
        <f t="shared" si="98"/>
        <v>-1.13860379699815E-3</v>
      </c>
      <c r="M368">
        <f t="shared" si="99"/>
        <v>5</v>
      </c>
      <c r="N368" s="50" t="s">
        <v>378</v>
      </c>
    </row>
    <row r="369" spans="1:14">
      <c r="A369" s="1">
        <v>42926</v>
      </c>
      <c r="B369">
        <v>43.05</v>
      </c>
      <c r="C369" s="25">
        <f t="shared" si="95"/>
        <v>2.3282887077995529E-3</v>
      </c>
      <c r="D369" s="26">
        <f t="shared" si="96"/>
        <v>43.173501675757251</v>
      </c>
      <c r="E369" s="26">
        <f>D369*(1-VLOOKUP(A369,USD!A:K,9,0))</f>
        <v>43.181595109487112</v>
      </c>
      <c r="F369">
        <v>43.22</v>
      </c>
      <c r="G369" s="25">
        <f t="shared" si="97"/>
        <v>-2.8605897359167409E-3</v>
      </c>
      <c r="H369" s="42">
        <f t="shared" si="102"/>
        <v>-3.0474814363261604E-3</v>
      </c>
      <c r="I369" s="25">
        <f t="shared" ref="I369:I432" si="103">+B369/F369-1</f>
        <v>-3.9333641832485222E-3</v>
      </c>
      <c r="J369">
        <v>3655.9292999999998</v>
      </c>
      <c r="K369">
        <v>3653.6867999999999</v>
      </c>
      <c r="L369" s="25">
        <f t="shared" si="98"/>
        <v>-6.1338713524894395E-4</v>
      </c>
      <c r="M369">
        <f t="shared" si="99"/>
        <v>1</v>
      </c>
      <c r="N369" s="50"/>
    </row>
    <row r="370" spans="1:14">
      <c r="A370" s="1">
        <v>42927</v>
      </c>
      <c r="B370">
        <v>43.3</v>
      </c>
      <c r="C370" s="25">
        <f t="shared" si="95"/>
        <v>5.807200929152101E-3</v>
      </c>
      <c r="D370" s="26">
        <f t="shared" si="96"/>
        <v>43.422536297309335</v>
      </c>
      <c r="E370" s="26">
        <f>D370*(1-VLOOKUP(A370,USD!A:K,9,0))</f>
        <v>43.3818509559188</v>
      </c>
      <c r="F370">
        <v>43.411000000000001</v>
      </c>
      <c r="G370" s="25">
        <f t="shared" si="97"/>
        <v>-2.8219516352141483E-3</v>
      </c>
      <c r="H370" s="42">
        <f t="shared" si="102"/>
        <v>-1.8867557311460503E-3</v>
      </c>
      <c r="I370" s="25">
        <f t="shared" si="103"/>
        <v>-2.5569556103293145E-3</v>
      </c>
      <c r="J370">
        <v>3653.6867999999999</v>
      </c>
      <c r="K370">
        <v>3670.8085999999998</v>
      </c>
      <c r="L370" s="25">
        <f t="shared" si="98"/>
        <v>4.686170692025371E-3</v>
      </c>
      <c r="M370">
        <f t="shared" si="99"/>
        <v>2</v>
      </c>
      <c r="N370" s="50"/>
    </row>
    <row r="371" spans="1:14">
      <c r="A371" s="1">
        <v>42928</v>
      </c>
      <c r="B371">
        <v>43.2</v>
      </c>
      <c r="C371" s="25">
        <f t="shared" si="95"/>
        <v>-2.3094688221707571E-3</v>
      </c>
      <c r="D371" s="26">
        <f t="shared" si="96"/>
        <v>43.269265332875165</v>
      </c>
      <c r="E371" s="26">
        <f>D371*(1-VLOOKUP(A371,USD!A:K,9,0))</f>
        <v>43.379309188681304</v>
      </c>
      <c r="F371">
        <v>43.366</v>
      </c>
      <c r="G371" s="25">
        <f t="shared" si="97"/>
        <v>-1.6007975255021289E-3</v>
      </c>
      <c r="H371" s="42">
        <f t="shared" si="102"/>
        <v>-4.1335187681617036E-3</v>
      </c>
      <c r="I371" s="25">
        <f t="shared" si="103"/>
        <v>-3.8278835954433932E-3</v>
      </c>
      <c r="J371">
        <v>3670.8085999999998</v>
      </c>
      <c r="K371">
        <v>3658.8236000000002</v>
      </c>
      <c r="L371" s="25">
        <f t="shared" si="98"/>
        <v>-3.264948218765662E-3</v>
      </c>
      <c r="M371">
        <f t="shared" si="99"/>
        <v>3</v>
      </c>
      <c r="N371" s="50"/>
    </row>
    <row r="372" spans="1:14">
      <c r="A372" s="1">
        <v>42929</v>
      </c>
      <c r="B372">
        <v>43.7</v>
      </c>
      <c r="C372" s="25">
        <f t="shared" si="95"/>
        <v>1.1574074074074181E-2</v>
      </c>
      <c r="D372" s="26">
        <f t="shared" si="96"/>
        <v>43.699016919809964</v>
      </c>
      <c r="E372" s="26">
        <f>D372*(1-VLOOKUP(A372,USD!A:K,9,0))</f>
        <v>43.787117825542367</v>
      </c>
      <c r="F372">
        <v>43.792999999999999</v>
      </c>
      <c r="G372" s="25">
        <f t="shared" si="97"/>
        <v>2.2496620275092027E-5</v>
      </c>
      <c r="H372" s="42">
        <f t="shared" si="102"/>
        <v>-1.9895766122233205E-3</v>
      </c>
      <c r="I372" s="25">
        <f t="shared" si="103"/>
        <v>-2.1236270636858512E-3</v>
      </c>
      <c r="J372">
        <v>3658.8236000000002</v>
      </c>
      <c r="K372">
        <v>3686.9205000000002</v>
      </c>
      <c r="L372" s="25">
        <f t="shared" si="98"/>
        <v>7.6792168936485883E-3</v>
      </c>
      <c r="M372">
        <f t="shared" si="99"/>
        <v>4</v>
      </c>
      <c r="N372" s="50"/>
    </row>
    <row r="373" spans="1:14">
      <c r="A373" s="1">
        <v>42930</v>
      </c>
      <c r="B373">
        <v>43.8</v>
      </c>
      <c r="C373" s="25">
        <f t="shared" si="95"/>
        <v>2.2883295194506825E-3</v>
      </c>
      <c r="D373" s="26">
        <f t="shared" si="96"/>
        <v>43.985107772733372</v>
      </c>
      <c r="E373" s="26">
        <f>D373*(1-VLOOKUP(A373,USD!A:K,9,0))</f>
        <v>43.953669153970615</v>
      </c>
      <c r="F373">
        <v>43.991999999999997</v>
      </c>
      <c r="G373" s="25">
        <f t="shared" si="97"/>
        <v>-4.2084192151990996E-3</v>
      </c>
      <c r="H373" s="42">
        <f t="shared" ref="H373:H404" si="104">(+B373/(E373)-1)</f>
        <v>-3.4961621390995345E-3</v>
      </c>
      <c r="I373" s="25">
        <f t="shared" si="103"/>
        <v>-4.3644298963447792E-3</v>
      </c>
      <c r="J373">
        <v>3686.9205000000002</v>
      </c>
      <c r="K373">
        <v>3703.0940000000001</v>
      </c>
      <c r="L373" s="25">
        <f t="shared" si="98"/>
        <v>4.3867232830216984E-3</v>
      </c>
      <c r="M373">
        <f t="shared" si="99"/>
        <v>5</v>
      </c>
      <c r="N373" s="50" t="s">
        <v>377</v>
      </c>
    </row>
    <row r="374" spans="1:14">
      <c r="A374" s="1">
        <v>42933</v>
      </c>
      <c r="B374">
        <v>43.55</v>
      </c>
      <c r="C374" s="25">
        <f t="shared" si="95"/>
        <v>-5.7077625570776114E-3</v>
      </c>
      <c r="D374" s="26">
        <f t="shared" si="96"/>
        <v>43.522314459206271</v>
      </c>
      <c r="E374" s="26">
        <f>D374*(1-VLOOKUP(A374,USD!A:K,9,0))</f>
        <v>43.616154994977983</v>
      </c>
      <c r="F374">
        <v>43.573</v>
      </c>
      <c r="G374" s="25">
        <f t="shared" si="97"/>
        <v>6.3612289782244424E-4</v>
      </c>
      <c r="H374" s="42">
        <f t="shared" si="104"/>
        <v>-1.5167543995018296E-3</v>
      </c>
      <c r="I374" s="25">
        <f t="shared" si="103"/>
        <v>-5.2784981525266783E-4</v>
      </c>
      <c r="J374">
        <v>3703.0940000000001</v>
      </c>
      <c r="K374">
        <v>3663.5574999999999</v>
      </c>
      <c r="L374" s="25">
        <f t="shared" si="98"/>
        <v>-1.0676612583963574E-2</v>
      </c>
      <c r="M374">
        <f t="shared" si="99"/>
        <v>1</v>
      </c>
      <c r="N374" s="50"/>
    </row>
    <row r="375" spans="1:14">
      <c r="A375" s="1">
        <v>42934</v>
      </c>
      <c r="B375">
        <v>43.45</v>
      </c>
      <c r="C375" s="25">
        <f t="shared" si="95"/>
        <v>-2.2962112514349764E-3</v>
      </c>
      <c r="D375" s="26">
        <f t="shared" si="96"/>
        <v>43.616093002798515</v>
      </c>
      <c r="E375" s="26">
        <f>D375*(1-VLOOKUP(A375,USD!A:K,9,0))</f>
        <v>43.697969861374744</v>
      </c>
      <c r="F375">
        <v>43.628999999999998</v>
      </c>
      <c r="G375" s="25">
        <f t="shared" si="97"/>
        <v>-3.8080669625281116E-3</v>
      </c>
      <c r="H375" s="42">
        <f t="shared" si="104"/>
        <v>-5.6746311593282028E-3</v>
      </c>
      <c r="I375" s="25">
        <f t="shared" si="103"/>
        <v>-4.102775676728676E-3</v>
      </c>
      <c r="J375">
        <v>3663.5574999999999</v>
      </c>
      <c r="K375">
        <v>3667.1806999999999</v>
      </c>
      <c r="L375" s="25">
        <f t="shared" si="98"/>
        <v>9.8898406808145545E-4</v>
      </c>
      <c r="M375">
        <f t="shared" si="99"/>
        <v>2</v>
      </c>
      <c r="N375" s="50"/>
    </row>
    <row r="376" spans="1:14">
      <c r="A376" s="1">
        <v>42935</v>
      </c>
      <c r="B376">
        <v>44.15</v>
      </c>
      <c r="C376" s="25">
        <f t="shared" si="95"/>
        <v>1.6110471806674243E-2</v>
      </c>
      <c r="D376" s="26">
        <f t="shared" si="96"/>
        <v>44.373355916549187</v>
      </c>
      <c r="E376" s="26">
        <f>D376*(1-VLOOKUP(A376,USD!A:K,9,0))</f>
        <v>44.366950372390427</v>
      </c>
      <c r="F376">
        <v>44.402999999999999</v>
      </c>
      <c r="G376" s="25">
        <f t="shared" si="97"/>
        <v>-5.0335592595079914E-3</v>
      </c>
      <c r="H376" s="42">
        <f t="shared" si="104"/>
        <v>-4.8899095062759912E-3</v>
      </c>
      <c r="I376" s="25">
        <f t="shared" si="103"/>
        <v>-5.6978132108190804E-3</v>
      </c>
      <c r="J376">
        <v>3667.1806999999999</v>
      </c>
      <c r="K376">
        <v>3729.7465999999999</v>
      </c>
      <c r="L376" s="25">
        <f t="shared" si="98"/>
        <v>1.7061035470654629E-2</v>
      </c>
      <c r="M376">
        <f t="shared" si="99"/>
        <v>3</v>
      </c>
      <c r="N376" s="50"/>
    </row>
    <row r="377" spans="1:14">
      <c r="A377" s="1">
        <v>42936</v>
      </c>
      <c r="B377">
        <v>44.45</v>
      </c>
      <c r="C377" s="25">
        <f t="shared" si="95"/>
        <v>6.7950169875425903E-3</v>
      </c>
      <c r="D377" s="26">
        <f t="shared" si="96"/>
        <v>44.618931101887725</v>
      </c>
      <c r="E377" s="26">
        <f>D377*(1-VLOOKUP(A377,USD!A:K,9,0))</f>
        <v>44.526382611254441</v>
      </c>
      <c r="F377">
        <v>44.555</v>
      </c>
      <c r="G377" s="25">
        <f t="shared" si="97"/>
        <v>-3.7860858096749883E-3</v>
      </c>
      <c r="H377" s="42">
        <f t="shared" si="104"/>
        <v>-1.7154461417022704E-3</v>
      </c>
      <c r="I377" s="25">
        <f t="shared" si="103"/>
        <v>-2.3566378633149698E-3</v>
      </c>
      <c r="J377">
        <v>3729.7465999999999</v>
      </c>
      <c r="K377">
        <v>3747.8843000000002</v>
      </c>
      <c r="L377" s="25">
        <f t="shared" si="98"/>
        <v>4.8629845255439008E-3</v>
      </c>
      <c r="M377">
        <f t="shared" si="99"/>
        <v>4</v>
      </c>
      <c r="N377" s="50"/>
    </row>
    <row r="378" spans="1:14">
      <c r="A378" s="1">
        <v>42937</v>
      </c>
      <c r="B378">
        <v>44.05</v>
      </c>
      <c r="C378" s="25">
        <f t="shared" si="95"/>
        <v>-8.9988751406075984E-3</v>
      </c>
      <c r="D378" s="26">
        <f t="shared" si="96"/>
        <v>44.325718931077994</v>
      </c>
      <c r="E378" s="26">
        <f>D378*(1-VLOOKUP(A378,USD!A:K,9,0))</f>
        <v>44.390007932896552</v>
      </c>
      <c r="F378">
        <v>44.027000000000001</v>
      </c>
      <c r="G378" s="25">
        <f t="shared" si="97"/>
        <v>-6.2202923658545295E-3</v>
      </c>
      <c r="H378" s="42">
        <f t="shared" si="104"/>
        <v>-7.6595600841192768E-3</v>
      </c>
      <c r="I378" s="25">
        <f t="shared" si="103"/>
        <v>5.2240670497649688E-4</v>
      </c>
      <c r="J378">
        <v>3747.8843000000002</v>
      </c>
      <c r="K378">
        <v>3728.5976000000001</v>
      </c>
      <c r="L378" s="25">
        <f t="shared" si="98"/>
        <v>-5.1460233177422765E-3</v>
      </c>
      <c r="M378">
        <f t="shared" si="99"/>
        <v>5</v>
      </c>
      <c r="N378" s="50" t="s">
        <v>385</v>
      </c>
    </row>
    <row r="379" spans="1:14">
      <c r="A379" s="1">
        <v>42940</v>
      </c>
      <c r="B379">
        <v>44.25</v>
      </c>
      <c r="C379" s="25">
        <f t="shared" si="95"/>
        <v>4.5402951191828578E-3</v>
      </c>
      <c r="D379" s="26">
        <f t="shared" si="96"/>
        <v>44.20259564942058</v>
      </c>
      <c r="E379" s="26">
        <f>D379*(1-VLOOKUP(A379,USD!A:K,9,0))</f>
        <v>44.232558788356748</v>
      </c>
      <c r="F379">
        <v>44.234000000000002</v>
      </c>
      <c r="G379" s="25">
        <f t="shared" si="97"/>
        <v>1.072433640671111E-3</v>
      </c>
      <c r="H379" s="42">
        <f t="shared" si="104"/>
        <v>3.9430709235488415E-4</v>
      </c>
      <c r="I379" s="25">
        <f t="shared" si="103"/>
        <v>3.6171270968021751E-4</v>
      </c>
      <c r="J379">
        <v>3728.5976000000001</v>
      </c>
      <c r="K379">
        <v>3743.4686000000002</v>
      </c>
      <c r="L379" s="25">
        <f t="shared" si="98"/>
        <v>3.9883628096526458E-3</v>
      </c>
      <c r="M379">
        <f t="shared" si="99"/>
        <v>1</v>
      </c>
      <c r="N379" s="50"/>
    </row>
    <row r="380" spans="1:14">
      <c r="A380" s="1">
        <v>42941</v>
      </c>
      <c r="B380">
        <v>44.15</v>
      </c>
      <c r="C380" s="25">
        <f t="shared" si="95"/>
        <v>-2.2598870056497189E-3</v>
      </c>
      <c r="D380" s="26">
        <f t="shared" si="96"/>
        <v>43.951476661511201</v>
      </c>
      <c r="E380" s="26">
        <f>D380*(1-VLOOKUP(A380,USD!A:K,9,0))</f>
        <v>44.001447884815654</v>
      </c>
      <c r="F380">
        <v>44.033999999999999</v>
      </c>
      <c r="G380" s="25">
        <f t="shared" si="97"/>
        <v>4.5168752808399937E-3</v>
      </c>
      <c r="H380" s="42">
        <f t="shared" si="104"/>
        <v>3.376073341341268E-3</v>
      </c>
      <c r="I380" s="25">
        <f t="shared" si="103"/>
        <v>2.6343280192577812E-3</v>
      </c>
      <c r="J380">
        <v>3743.4686000000002</v>
      </c>
      <c r="K380">
        <v>3719.5590000000002</v>
      </c>
      <c r="L380" s="25">
        <f t="shared" si="98"/>
        <v>-6.3870176445449678E-3</v>
      </c>
      <c r="M380">
        <f t="shared" si="99"/>
        <v>2</v>
      </c>
      <c r="N380" s="50"/>
    </row>
    <row r="381" spans="1:14">
      <c r="A381" s="1">
        <v>42942</v>
      </c>
      <c r="B381">
        <v>43.85</v>
      </c>
      <c r="C381" s="25">
        <f t="shared" si="95"/>
        <v>-6.7950169875423683E-3</v>
      </c>
      <c r="D381" s="26">
        <f t="shared" si="96"/>
        <v>43.866241348934103</v>
      </c>
      <c r="E381" s="26">
        <f>D381*(1-VLOOKUP(A381,USD!A:K,9,0))</f>
        <v>43.809126165775176</v>
      </c>
      <c r="F381">
        <v>43.82</v>
      </c>
      <c r="G381" s="25">
        <f t="shared" si="97"/>
        <v>-3.7024710653710269E-4</v>
      </c>
      <c r="H381" s="42">
        <f t="shared" si="104"/>
        <v>9.3299816276082304E-4</v>
      </c>
      <c r="I381" s="25">
        <f t="shared" si="103"/>
        <v>6.8461889548143695E-4</v>
      </c>
      <c r="J381">
        <v>3719.5590000000002</v>
      </c>
      <c r="K381">
        <v>3705.3883999999998</v>
      </c>
      <c r="L381" s="25">
        <f t="shared" si="98"/>
        <v>-3.8097527153085897E-3</v>
      </c>
      <c r="M381">
        <f t="shared" si="99"/>
        <v>3</v>
      </c>
      <c r="N381" s="50"/>
    </row>
    <row r="382" spans="1:14">
      <c r="A382" s="1">
        <v>42943</v>
      </c>
      <c r="B382">
        <v>44.05</v>
      </c>
      <c r="C382" s="25">
        <f t="shared" si="95"/>
        <v>4.5610034207523853E-3</v>
      </c>
      <c r="D382" s="26">
        <f t="shared" si="96"/>
        <v>43.900491444837471</v>
      </c>
      <c r="E382" s="26">
        <f>D382*(1-VLOOKUP(A382,USD!A:K,9,0))</f>
        <v>44.071052840673261</v>
      </c>
      <c r="F382">
        <v>44.066000000000003</v>
      </c>
      <c r="G382" s="25">
        <f t="shared" si="97"/>
        <v>3.4056237240620568E-3</v>
      </c>
      <c r="H382" s="42">
        <f t="shared" si="104"/>
        <v>-4.7770224027487984E-4</v>
      </c>
      <c r="I382" s="25">
        <f t="shared" si="103"/>
        <v>-3.6309172604742646E-4</v>
      </c>
      <c r="J382">
        <v>3705.3883999999998</v>
      </c>
      <c r="K382">
        <v>3712.1947</v>
      </c>
      <c r="L382" s="25">
        <f t="shared" si="98"/>
        <v>1.8368654686780062E-3</v>
      </c>
      <c r="M382">
        <f t="shared" si="99"/>
        <v>4</v>
      </c>
      <c r="N382" s="50"/>
    </row>
    <row r="383" spans="1:14">
      <c r="A383" s="1">
        <v>42944</v>
      </c>
      <c r="B383">
        <v>44.15</v>
      </c>
      <c r="C383" s="25">
        <f t="shared" ref="C383:C446" si="105">B383/B382-1</f>
        <v>2.2701475595914289E-3</v>
      </c>
      <c r="D383" s="26">
        <f t="shared" ref="D383:D446" si="106">+F382*(1+L383)</f>
        <v>44.18110570342661</v>
      </c>
      <c r="E383" s="26">
        <f>D383*(1-VLOOKUP(A383,USD!A:K,9,0))</f>
        <v>44.068190732701652</v>
      </c>
      <c r="F383">
        <v>44.107999999999997</v>
      </c>
      <c r="G383" s="25">
        <f t="shared" ref="G383:G446" si="107">+B383/D383-1</f>
        <v>-7.0404990847028337E-4</v>
      </c>
      <c r="H383" s="42">
        <f t="shared" si="104"/>
        <v>1.8564244625918214E-3</v>
      </c>
      <c r="I383" s="25">
        <f t="shared" si="103"/>
        <v>9.5220821619657059E-4</v>
      </c>
      <c r="J383">
        <v>3712.1947</v>
      </c>
      <c r="K383">
        <v>3721.8914</v>
      </c>
      <c r="L383" s="25">
        <f t="shared" ref="L383:L446" si="108">+K383/J383-1</f>
        <v>2.6121205334408426E-3</v>
      </c>
      <c r="M383">
        <f t="shared" ref="M383:M446" si="109">WEEKDAY(A383,2)</f>
        <v>5</v>
      </c>
      <c r="N383" s="50"/>
    </row>
    <row r="384" spans="1:14">
      <c r="A384" s="1">
        <v>42947</v>
      </c>
      <c r="B384">
        <v>44.3</v>
      </c>
      <c r="C384" s="25">
        <f t="shared" si="105"/>
        <v>3.3975084937711841E-3</v>
      </c>
      <c r="D384" s="26">
        <f t="shared" si="106"/>
        <v>44.297399732189923</v>
      </c>
      <c r="E384" s="26">
        <f>D384*(1-VLOOKUP(A384,USD!A:K,9,0))</f>
        <v>44.42651239767099</v>
      </c>
      <c r="F384">
        <v>44.405999999999999</v>
      </c>
      <c r="G384" s="25">
        <f t="shared" si="107"/>
        <v>5.8700235810560386E-5</v>
      </c>
      <c r="H384" s="42">
        <f t="shared" si="104"/>
        <v>-2.8476779031978428E-3</v>
      </c>
      <c r="I384" s="25">
        <f t="shared" si="103"/>
        <v>-2.3870648110616566E-3</v>
      </c>
      <c r="J384">
        <v>3721.8914</v>
      </c>
      <c r="K384">
        <v>3737.8732</v>
      </c>
      <c r="L384" s="25">
        <f t="shared" si="108"/>
        <v>4.2939995508735063E-3</v>
      </c>
      <c r="M384">
        <f t="shared" si="109"/>
        <v>1</v>
      </c>
      <c r="N384" s="50" t="s">
        <v>390</v>
      </c>
    </row>
    <row r="385" spans="1:14">
      <c r="A385" s="1">
        <v>42948</v>
      </c>
      <c r="B385">
        <v>44.7</v>
      </c>
      <c r="C385" s="25">
        <f t="shared" si="105"/>
        <v>9.0293453724605843E-3</v>
      </c>
      <c r="D385" s="26">
        <f t="shared" si="106"/>
        <v>44.792214625365034</v>
      </c>
      <c r="E385" s="26">
        <f>D385*(1-VLOOKUP(A385,USD!A:K,9,0))</f>
        <v>44.809530825766551</v>
      </c>
      <c r="F385">
        <v>44.845999999999997</v>
      </c>
      <c r="G385" s="25">
        <f t="shared" si="107"/>
        <v>-2.0587199390853517E-3</v>
      </c>
      <c r="H385" s="42">
        <f t="shared" si="104"/>
        <v>-2.4443644855920432E-3</v>
      </c>
      <c r="I385" s="25">
        <f t="shared" si="103"/>
        <v>-3.255585782455328E-3</v>
      </c>
      <c r="J385">
        <v>3737.8732</v>
      </c>
      <c r="K385">
        <v>3770.3827999999999</v>
      </c>
      <c r="L385" s="25">
        <f t="shared" si="108"/>
        <v>8.6973522804358883E-3</v>
      </c>
      <c r="M385">
        <f t="shared" si="109"/>
        <v>2</v>
      </c>
      <c r="N385" s="50"/>
    </row>
    <row r="386" spans="1:14">
      <c r="A386" s="1">
        <v>42949</v>
      </c>
      <c r="B386">
        <v>44.6</v>
      </c>
      <c r="C386" s="25">
        <f t="shared" si="105"/>
        <v>-2.2371364653244186E-3</v>
      </c>
      <c r="D386" s="26">
        <f t="shared" si="106"/>
        <v>44.732643914830078</v>
      </c>
      <c r="E386" s="26">
        <f>D386*(1-VLOOKUP(A386,USD!A:K,9,0))</f>
        <v>44.682645027018822</v>
      </c>
      <c r="F386">
        <v>44.692</v>
      </c>
      <c r="G386" s="25">
        <f t="shared" si="107"/>
        <v>-2.965259891246963E-3</v>
      </c>
      <c r="H386" s="42">
        <f t="shared" si="104"/>
        <v>-1.8496001516661309E-3</v>
      </c>
      <c r="I386" s="25">
        <f t="shared" si="103"/>
        <v>-2.0585339658104607E-3</v>
      </c>
      <c r="J386">
        <v>3770.3827999999999</v>
      </c>
      <c r="K386">
        <v>3760.8525</v>
      </c>
      <c r="L386" s="25">
        <f t="shared" si="108"/>
        <v>-2.5276743783151367E-3</v>
      </c>
      <c r="M386">
        <f t="shared" si="109"/>
        <v>3</v>
      </c>
      <c r="N386" s="50"/>
    </row>
    <row r="387" spans="1:14">
      <c r="A387" s="1">
        <v>42950</v>
      </c>
      <c r="B387">
        <v>44.25</v>
      </c>
      <c r="C387" s="25">
        <f t="shared" si="105"/>
        <v>-7.8475336322870737E-3</v>
      </c>
      <c r="D387" s="26">
        <f t="shared" si="106"/>
        <v>44.299535136993541</v>
      </c>
      <c r="E387" s="26">
        <f>D387*(1-VLOOKUP(A387,USD!A:K,9,0))</f>
        <v>44.314936734381071</v>
      </c>
      <c r="F387">
        <v>44.325000000000003</v>
      </c>
      <c r="G387" s="25">
        <f t="shared" si="107"/>
        <v>-1.1181863836799977E-3</v>
      </c>
      <c r="H387" s="42">
        <f t="shared" si="104"/>
        <v>-1.4653464309403175E-3</v>
      </c>
      <c r="I387" s="25">
        <f t="shared" si="103"/>
        <v>-1.6920473773266442E-3</v>
      </c>
      <c r="J387">
        <v>3760.8525</v>
      </c>
      <c r="K387">
        <v>3727.8263999999999</v>
      </c>
      <c r="L387" s="25">
        <f t="shared" si="108"/>
        <v>-8.7815462052819315E-3</v>
      </c>
      <c r="M387">
        <f t="shared" si="109"/>
        <v>4</v>
      </c>
      <c r="N387" s="50"/>
    </row>
    <row r="388" spans="1:14">
      <c r="A388" s="1">
        <v>42951</v>
      </c>
      <c r="B388">
        <v>44.1</v>
      </c>
      <c r="C388" s="25">
        <f t="shared" si="105"/>
        <v>-3.3898305084745228E-3</v>
      </c>
      <c r="D388" s="26">
        <f t="shared" si="106"/>
        <v>44.084259334072001</v>
      </c>
      <c r="E388" s="26">
        <f>D388*(1-VLOOKUP(A388,USD!A:K,9,0))</f>
        <v>44.124533823149285</v>
      </c>
      <c r="F388">
        <v>44.134</v>
      </c>
      <c r="G388" s="25">
        <f t="shared" si="107"/>
        <v>3.57058645552355E-4</v>
      </c>
      <c r="H388" s="42">
        <f t="shared" si="104"/>
        <v>-5.5601319772835556E-4</v>
      </c>
      <c r="I388" s="25">
        <f t="shared" si="103"/>
        <v>-7.7038111206773063E-4</v>
      </c>
      <c r="J388">
        <v>3727.8263999999999</v>
      </c>
      <c r="K388">
        <v>3707.5796</v>
      </c>
      <c r="L388" s="25">
        <f t="shared" si="108"/>
        <v>-5.4312614986576913E-3</v>
      </c>
      <c r="M388">
        <f t="shared" si="109"/>
        <v>5</v>
      </c>
      <c r="N388" s="50"/>
    </row>
    <row r="389" spans="1:14">
      <c r="A389" s="1">
        <v>42954</v>
      </c>
      <c r="B389">
        <v>44.3</v>
      </c>
      <c r="C389" s="25">
        <f t="shared" si="105"/>
        <v>4.5351473922901064E-3</v>
      </c>
      <c r="D389" s="26">
        <f t="shared" si="106"/>
        <v>44.362732415293259</v>
      </c>
      <c r="E389" s="26">
        <f>D389*(1-VLOOKUP(A389,USD!A:K,9,0))</f>
        <v>44.314787672055189</v>
      </c>
      <c r="F389">
        <v>44.343000000000004</v>
      </c>
      <c r="G389" s="25">
        <f t="shared" si="107"/>
        <v>-1.4140791578391987E-3</v>
      </c>
      <c r="H389" s="42">
        <f t="shared" si="104"/>
        <v>-3.3369610534128569E-4</v>
      </c>
      <c r="I389" s="25">
        <f t="shared" si="103"/>
        <v>-9.6971337076889874E-4</v>
      </c>
      <c r="J389">
        <v>3707.5796</v>
      </c>
      <c r="K389">
        <v>3726.7948000000001</v>
      </c>
      <c r="L389" s="25">
        <f t="shared" si="108"/>
        <v>5.1826803664580812E-3</v>
      </c>
      <c r="M389">
        <f t="shared" si="109"/>
        <v>1</v>
      </c>
      <c r="N389" s="50"/>
    </row>
    <row r="390" spans="1:14">
      <c r="A390" s="1">
        <v>42955</v>
      </c>
      <c r="B390">
        <v>44.45</v>
      </c>
      <c r="C390" s="25">
        <f t="shared" si="105"/>
        <v>3.3860045146727469E-3</v>
      </c>
      <c r="D390" s="26">
        <f t="shared" si="106"/>
        <v>44.407466873330399</v>
      </c>
      <c r="E390" s="26">
        <f>D390*(1-VLOOKUP(A390,USD!A:K,9,0))</f>
        <v>44.575736332564212</v>
      </c>
      <c r="F390">
        <v>44.597000000000001</v>
      </c>
      <c r="G390" s="25">
        <f t="shared" si="107"/>
        <v>9.5779222874670111E-4</v>
      </c>
      <c r="H390" s="42">
        <f t="shared" si="104"/>
        <v>-2.8207348416217082E-3</v>
      </c>
      <c r="I390" s="25">
        <f t="shared" si="103"/>
        <v>-3.2961858420970103E-3</v>
      </c>
      <c r="J390">
        <v>3726.7948000000001</v>
      </c>
      <c r="K390">
        <v>3732.2129</v>
      </c>
      <c r="L390" s="25">
        <f t="shared" si="108"/>
        <v>1.4538230009335518E-3</v>
      </c>
      <c r="M390">
        <f t="shared" si="109"/>
        <v>2</v>
      </c>
      <c r="N390" s="50"/>
    </row>
    <row r="391" spans="1:14">
      <c r="A391" s="1">
        <v>42956</v>
      </c>
      <c r="B391">
        <v>44.35</v>
      </c>
      <c r="C391" s="25">
        <f t="shared" si="105"/>
        <v>-2.2497187851518996E-3</v>
      </c>
      <c r="D391" s="26">
        <f t="shared" si="106"/>
        <v>44.583032567086406</v>
      </c>
      <c r="E391" s="26">
        <f>D391*(1-VLOOKUP(A391,USD!A:K,9,0))</f>
        <v>44.621681120408866</v>
      </c>
      <c r="F391">
        <v>44.581000000000003</v>
      </c>
      <c r="G391" s="25">
        <f t="shared" si="107"/>
        <v>-5.226933962730107E-3</v>
      </c>
      <c r="H391" s="42">
        <f t="shared" si="104"/>
        <v>-6.0885451553416292E-3</v>
      </c>
      <c r="I391" s="25">
        <f t="shared" si="103"/>
        <v>-5.1815795966891898E-3</v>
      </c>
      <c r="J391">
        <v>3732.2129</v>
      </c>
      <c r="K391">
        <v>3731.0439999999999</v>
      </c>
      <c r="L391" s="25">
        <f t="shared" si="108"/>
        <v>-3.1319220830094974E-4</v>
      </c>
      <c r="M391">
        <f t="shared" si="109"/>
        <v>3</v>
      </c>
      <c r="N391" s="50"/>
    </row>
    <row r="392" spans="1:14">
      <c r="A392" s="1">
        <v>42957</v>
      </c>
      <c r="B392">
        <v>44.25</v>
      </c>
      <c r="C392" s="25">
        <f t="shared" si="105"/>
        <v>-2.2547914317926354E-3</v>
      </c>
      <c r="D392" s="26">
        <f t="shared" si="106"/>
        <v>44.400297928622663</v>
      </c>
      <c r="E392" s="26">
        <f>D392*(1-VLOOKUP(A392,USD!A:K,9,0))</f>
        <v>44.530390890640732</v>
      </c>
      <c r="F392">
        <v>44.551000000000002</v>
      </c>
      <c r="G392" s="25">
        <f t="shared" si="107"/>
        <v>-3.3850657683486274E-3</v>
      </c>
      <c r="H392" s="42">
        <f t="shared" si="104"/>
        <v>-6.2966186694682902E-3</v>
      </c>
      <c r="I392" s="25">
        <f t="shared" si="103"/>
        <v>-6.7563017665148717E-3</v>
      </c>
      <c r="J392">
        <v>3731.0439999999999</v>
      </c>
      <c r="K392">
        <v>3715.9207999999999</v>
      </c>
      <c r="L392" s="25">
        <f t="shared" si="108"/>
        <v>-4.0533427105121644E-3</v>
      </c>
      <c r="M392">
        <f t="shared" si="109"/>
        <v>4</v>
      </c>
      <c r="N392" s="50"/>
    </row>
    <row r="393" spans="1:14">
      <c r="A393" s="1">
        <v>42958</v>
      </c>
      <c r="B393">
        <v>43.4</v>
      </c>
      <c r="C393" s="25">
        <f t="shared" si="105"/>
        <v>-1.9209039548022666E-2</v>
      </c>
      <c r="D393" s="26">
        <f t="shared" si="106"/>
        <v>43.728893041880767</v>
      </c>
      <c r="E393" s="26">
        <f>D393*(1-VLOOKUP(A393,USD!A:K,9,0))</f>
        <v>43.654096516821753</v>
      </c>
      <c r="F393">
        <v>43.658999999999999</v>
      </c>
      <c r="G393" s="25">
        <f t="shared" si="107"/>
        <v>-7.5211837986791652E-3</v>
      </c>
      <c r="H393" s="42">
        <f t="shared" si="104"/>
        <v>-5.8206797779869479E-3</v>
      </c>
      <c r="I393" s="25">
        <f t="shared" si="103"/>
        <v>-5.9323392656726037E-3</v>
      </c>
      <c r="J393">
        <v>3715.9207999999999</v>
      </c>
      <c r="K393">
        <v>3647.3503000000001</v>
      </c>
      <c r="L393" s="25">
        <f t="shared" si="108"/>
        <v>-1.8453165094369006E-2</v>
      </c>
      <c r="M393">
        <f t="shared" si="109"/>
        <v>5</v>
      </c>
      <c r="N393" s="50"/>
    </row>
    <row r="394" spans="1:14">
      <c r="A394" s="1">
        <v>42961</v>
      </c>
      <c r="B394">
        <v>44.1</v>
      </c>
      <c r="C394" s="25">
        <f t="shared" si="105"/>
        <v>1.6129032258064502E-2</v>
      </c>
      <c r="D394" s="26">
        <f t="shared" si="106"/>
        <v>44.225576430895607</v>
      </c>
      <c r="E394" s="26">
        <f>D394*(1-VLOOKUP(A394,USD!A:K,9,0))</f>
        <v>44.279444878220708</v>
      </c>
      <c r="F394">
        <v>44.26</v>
      </c>
      <c r="G394" s="25">
        <f t="shared" si="107"/>
        <v>-2.8394526658532815E-3</v>
      </c>
      <c r="H394" s="42">
        <f t="shared" si="104"/>
        <v>-4.0525548302202674E-3</v>
      </c>
      <c r="I394" s="25">
        <f t="shared" si="103"/>
        <v>-3.6150022593763875E-3</v>
      </c>
      <c r="J394">
        <v>3647.3503000000001</v>
      </c>
      <c r="K394">
        <v>3694.6831000000002</v>
      </c>
      <c r="L394" s="25">
        <f t="shared" si="108"/>
        <v>1.2977311227824861E-2</v>
      </c>
      <c r="M394">
        <f t="shared" si="109"/>
        <v>1</v>
      </c>
      <c r="N394" s="50"/>
    </row>
    <row r="395" spans="1:14">
      <c r="A395" s="1">
        <v>42962</v>
      </c>
      <c r="B395">
        <v>44.2</v>
      </c>
      <c r="C395" s="25">
        <f t="shared" si="105"/>
        <v>2.2675736961450532E-3</v>
      </c>
      <c r="D395" s="26">
        <f t="shared" si="106"/>
        <v>44.396247438921073</v>
      </c>
      <c r="E395" s="26">
        <f>D395*(1-VLOOKUP(A395,USD!A:K,9,0))</f>
        <v>44.345157031987057</v>
      </c>
      <c r="F395">
        <v>44.398000000000003</v>
      </c>
      <c r="G395" s="25">
        <f t="shared" si="107"/>
        <v>-4.4203609593594928E-3</v>
      </c>
      <c r="H395" s="42">
        <f t="shared" si="104"/>
        <v>-3.2733457654090525E-3</v>
      </c>
      <c r="I395" s="25">
        <f t="shared" si="103"/>
        <v>-4.4596603450606231E-3</v>
      </c>
      <c r="J395">
        <v>3694.6831000000002</v>
      </c>
      <c r="K395">
        <v>3706.0565999999999</v>
      </c>
      <c r="L395" s="25">
        <f t="shared" si="108"/>
        <v>3.0783424970870499E-3</v>
      </c>
      <c r="M395">
        <f t="shared" si="109"/>
        <v>2</v>
      </c>
      <c r="N395" s="50"/>
    </row>
    <row r="396" spans="1:14">
      <c r="A396" s="1">
        <v>42963</v>
      </c>
      <c r="B396">
        <v>44.2</v>
      </c>
      <c r="C396" s="25">
        <f t="shared" si="105"/>
        <v>0</v>
      </c>
      <c r="D396" s="26">
        <f t="shared" si="106"/>
        <v>44.34246261608633</v>
      </c>
      <c r="E396" s="26">
        <f>D396*(1-VLOOKUP(A396,USD!A:K,9,0))</f>
        <v>44.296656626635659</v>
      </c>
      <c r="F396">
        <v>44.301000000000002</v>
      </c>
      <c r="G396" s="25">
        <f t="shared" si="107"/>
        <v>-3.2127808804792712E-3</v>
      </c>
      <c r="H396" s="42">
        <f t="shared" si="104"/>
        <v>-2.1820298414471084E-3</v>
      </c>
      <c r="I396" s="25">
        <f t="shared" si="103"/>
        <v>-2.2798582424775615E-3</v>
      </c>
      <c r="J396">
        <v>3706.0565999999999</v>
      </c>
      <c r="K396">
        <v>3701.4207000000001</v>
      </c>
      <c r="L396" s="25">
        <f t="shared" si="108"/>
        <v>-1.2508983268091356E-3</v>
      </c>
      <c r="M396">
        <f t="shared" si="109"/>
        <v>3</v>
      </c>
      <c r="N396" s="50"/>
    </row>
    <row r="397" spans="1:14">
      <c r="A397" s="1">
        <v>42964</v>
      </c>
      <c r="B397">
        <v>44.55</v>
      </c>
      <c r="C397" s="25">
        <f t="shared" si="105"/>
        <v>7.9185520361990669E-3</v>
      </c>
      <c r="D397" s="26">
        <f t="shared" si="106"/>
        <v>44.538653057459797</v>
      </c>
      <c r="E397" s="26">
        <f>D397*(1-VLOOKUP(A397,USD!A:K,9,0))</f>
        <v>44.653947281004498</v>
      </c>
      <c r="F397">
        <v>44.679000000000002</v>
      </c>
      <c r="G397" s="25">
        <f t="shared" si="107"/>
        <v>2.5476618086228697E-4</v>
      </c>
      <c r="H397" s="42">
        <f t="shared" si="104"/>
        <v>-2.3278408143935225E-3</v>
      </c>
      <c r="I397" s="25">
        <f t="shared" si="103"/>
        <v>-2.887262472302532E-3</v>
      </c>
      <c r="J397">
        <v>3701.4207000000001</v>
      </c>
      <c r="K397">
        <v>3721.277</v>
      </c>
      <c r="L397" s="25">
        <f t="shared" si="108"/>
        <v>5.3645077415813702E-3</v>
      </c>
      <c r="M397">
        <f t="shared" si="109"/>
        <v>4</v>
      </c>
      <c r="N397" s="50"/>
    </row>
    <row r="398" spans="1:14">
      <c r="A398" s="1">
        <v>42965</v>
      </c>
      <c r="B398">
        <v>44.6</v>
      </c>
      <c r="C398" s="25">
        <f t="shared" si="105"/>
        <v>1.1223344556678949E-3</v>
      </c>
      <c r="D398" s="26">
        <f t="shared" si="106"/>
        <v>44.71979521793191</v>
      </c>
      <c r="E398" s="26">
        <f>D398*(1-VLOOKUP(A398,USD!A:K,9,0))</f>
        <v>44.690717615376869</v>
      </c>
      <c r="F398">
        <v>44.741999999999997</v>
      </c>
      <c r="G398" s="25">
        <f t="shared" si="107"/>
        <v>-2.6787962097793994E-3</v>
      </c>
      <c r="H398" s="42">
        <f t="shared" si="104"/>
        <v>-2.0298983819775351E-3</v>
      </c>
      <c r="I398" s="25">
        <f t="shared" si="103"/>
        <v>-3.1737517321531739E-3</v>
      </c>
      <c r="J398">
        <v>3721.277</v>
      </c>
      <c r="K398">
        <v>3724.6747999999998</v>
      </c>
      <c r="L398" s="25">
        <f t="shared" si="108"/>
        <v>9.1307365724180301E-4</v>
      </c>
      <c r="M398">
        <f t="shared" si="109"/>
        <v>5</v>
      </c>
      <c r="N398" s="50"/>
    </row>
    <row r="399" spans="1:14">
      <c r="A399" s="1">
        <v>42968</v>
      </c>
      <c r="B399">
        <v>44.95</v>
      </c>
      <c r="C399" s="25">
        <f t="shared" si="105"/>
        <v>7.8475336322869627E-3</v>
      </c>
      <c r="D399" s="26">
        <f t="shared" si="106"/>
        <v>44.938032716896515</v>
      </c>
      <c r="E399" s="26">
        <f>D399*(1-VLOOKUP(A399,USD!A:K,9,0))</f>
        <v>44.952455161051539</v>
      </c>
      <c r="F399">
        <v>44.948</v>
      </c>
      <c r="G399" s="25">
        <f t="shared" si="107"/>
        <v>2.6630634186597391E-4</v>
      </c>
      <c r="H399" s="42">
        <f t="shared" si="104"/>
        <v>-5.4616840008847589E-5</v>
      </c>
      <c r="I399" s="25">
        <f t="shared" si="103"/>
        <v>4.4495861884819021E-5</v>
      </c>
      <c r="J399" s="70">
        <v>3724.6747999999998</v>
      </c>
      <c r="K399" s="70">
        <v>3740.9940999999999</v>
      </c>
      <c r="L399" s="25">
        <f t="shared" si="108"/>
        <v>4.3814026395001537E-3</v>
      </c>
      <c r="M399">
        <f t="shared" si="109"/>
        <v>1</v>
      </c>
      <c r="N399" s="50"/>
    </row>
    <row r="400" spans="1:14">
      <c r="A400" s="1">
        <v>42969</v>
      </c>
      <c r="B400">
        <v>45</v>
      </c>
      <c r="C400" s="71">
        <f t="shared" si="105"/>
        <v>1.1123470522802492E-3</v>
      </c>
      <c r="D400" s="26">
        <f t="shared" si="106"/>
        <v>45.083840255187788</v>
      </c>
      <c r="E400" s="26">
        <f>D400*(1-VLOOKUP(A400,USD!A:K,9,0))</f>
        <v>45.216336545050034</v>
      </c>
      <c r="F400">
        <v>45.228999999999999</v>
      </c>
      <c r="G400" s="71">
        <f t="shared" si="107"/>
        <v>-1.859652033039505E-3</v>
      </c>
      <c r="H400" s="42">
        <f t="shared" si="104"/>
        <v>-4.7844775048171417E-3</v>
      </c>
      <c r="I400" s="71">
        <f t="shared" si="103"/>
        <v>-5.0631232174047636E-3</v>
      </c>
      <c r="J400" s="70">
        <v>3740.9940999999999</v>
      </c>
      <c r="K400" s="70">
        <v>3752.3</v>
      </c>
      <c r="L400" s="71">
        <f t="shared" si="108"/>
        <v>3.0221646166188609E-3</v>
      </c>
      <c r="M400" s="70">
        <f t="shared" si="109"/>
        <v>2</v>
      </c>
      <c r="N400" s="50" t="s">
        <v>415</v>
      </c>
    </row>
    <row r="401" spans="1:14">
      <c r="A401" s="1">
        <v>42970</v>
      </c>
      <c r="B401" s="70">
        <v>45</v>
      </c>
      <c r="C401" s="71">
        <f t="shared" si="105"/>
        <v>0</v>
      </c>
      <c r="D401" s="26">
        <f t="shared" si="106"/>
        <v>45.27468342350025</v>
      </c>
      <c r="E401" s="26">
        <f>D401*(1-VLOOKUP(A401,USD!A:K,9,0))</f>
        <v>45.264186135643151</v>
      </c>
      <c r="F401">
        <v>45.33</v>
      </c>
      <c r="G401" s="71">
        <f t="shared" si="107"/>
        <v>-6.0670423894708669E-3</v>
      </c>
      <c r="H401" s="42">
        <f t="shared" si="104"/>
        <v>-5.8365378502877041E-3</v>
      </c>
      <c r="I401" s="71">
        <f t="shared" si="103"/>
        <v>-7.2799470549305134E-3</v>
      </c>
      <c r="J401" s="70">
        <v>3752.3</v>
      </c>
      <c r="K401" s="70">
        <v>3756.09</v>
      </c>
      <c r="L401" s="71">
        <f t="shared" si="108"/>
        <v>1.0100471710683401E-3</v>
      </c>
      <c r="M401" s="70">
        <f t="shared" si="109"/>
        <v>3</v>
      </c>
      <c r="N401" s="50" t="s">
        <v>417</v>
      </c>
    </row>
    <row r="402" spans="1:14">
      <c r="A402" s="1">
        <v>42971</v>
      </c>
      <c r="B402">
        <v>44.95</v>
      </c>
      <c r="C402" s="71">
        <f t="shared" si="105"/>
        <v>-1.1111111111110628E-3</v>
      </c>
      <c r="D402" s="26">
        <f t="shared" si="106"/>
        <v>45.071202797057573</v>
      </c>
      <c r="E402" s="26">
        <f>D402*(1-VLOOKUP(A402,USD!A:K,9,0))</f>
        <v>45.12506877681961</v>
      </c>
      <c r="F402">
        <v>45.040999999999997</v>
      </c>
      <c r="G402" s="71">
        <f t="shared" si="107"/>
        <v>-2.6891405051537864E-3</v>
      </c>
      <c r="H402" s="42">
        <f t="shared" si="104"/>
        <v>-3.8796345704306123E-3</v>
      </c>
      <c r="I402" s="71">
        <f t="shared" si="103"/>
        <v>-2.0203814302522938E-3</v>
      </c>
      <c r="J402" s="70">
        <v>3756.09</v>
      </c>
      <c r="K402" s="70">
        <v>3734.6457999999998</v>
      </c>
      <c r="L402" s="71">
        <f t="shared" si="108"/>
        <v>-5.7091816223786562E-3</v>
      </c>
      <c r="M402" s="70">
        <f t="shared" si="109"/>
        <v>4</v>
      </c>
      <c r="N402" s="50"/>
    </row>
    <row r="403" spans="1:14">
      <c r="A403" s="1">
        <v>42972</v>
      </c>
      <c r="B403">
        <v>45.8</v>
      </c>
      <c r="C403" s="71">
        <f t="shared" si="105"/>
        <v>1.8909899888765125E-2</v>
      </c>
      <c r="D403" s="26">
        <f t="shared" si="106"/>
        <v>45.777988887299564</v>
      </c>
      <c r="E403" s="26">
        <f>D403*(1-VLOOKUP(A403,USD!A:K,9,0))</f>
        <v>45.755436866340325</v>
      </c>
      <c r="F403">
        <v>45.73</v>
      </c>
      <c r="G403" s="71">
        <f t="shared" si="107"/>
        <v>4.8082306006547171E-4</v>
      </c>
      <c r="H403" s="42">
        <f t="shared" si="104"/>
        <v>9.7394182444032751E-4</v>
      </c>
      <c r="I403" s="71">
        <f t="shared" si="103"/>
        <v>1.5307238136890167E-3</v>
      </c>
      <c r="J403">
        <v>3734.6457999999998</v>
      </c>
      <c r="K403">
        <v>3795.7543999999998</v>
      </c>
      <c r="L403" s="71">
        <f t="shared" si="108"/>
        <v>1.6362622661565407E-2</v>
      </c>
      <c r="M403" s="70">
        <f t="shared" si="109"/>
        <v>5</v>
      </c>
      <c r="N403" s="50"/>
    </row>
    <row r="404" spans="1:14">
      <c r="A404" s="68">
        <v>42975</v>
      </c>
      <c r="B404">
        <v>46.45</v>
      </c>
      <c r="C404" s="71">
        <f t="shared" si="105"/>
        <v>1.4192139737991383E-2</v>
      </c>
      <c r="D404" s="26">
        <f t="shared" si="106"/>
        <v>46.29572850840929</v>
      </c>
      <c r="E404" s="26">
        <f>D404*(1-VLOOKUP(A404,USD!A:K,9,0))</f>
        <v>46.480489625775569</v>
      </c>
      <c r="F404">
        <v>46.473999999999997</v>
      </c>
      <c r="G404" s="71">
        <f t="shared" si="107"/>
        <v>3.332305086476639E-3</v>
      </c>
      <c r="H404" s="42">
        <f t="shared" si="104"/>
        <v>-6.55966105801431E-4</v>
      </c>
      <c r="I404" s="71">
        <f t="shared" si="103"/>
        <v>-5.1641778198552313E-4</v>
      </c>
      <c r="J404">
        <v>3795.7543999999998</v>
      </c>
      <c r="K404">
        <v>3842.7118999999998</v>
      </c>
      <c r="L404" s="71">
        <f t="shared" si="108"/>
        <v>1.2371058570069815E-2</v>
      </c>
      <c r="M404" s="70">
        <f t="shared" si="109"/>
        <v>1</v>
      </c>
      <c r="N404" s="50"/>
    </row>
    <row r="405" spans="1:14">
      <c r="A405" s="68">
        <v>42976</v>
      </c>
      <c r="B405">
        <v>46.35</v>
      </c>
      <c r="C405" s="71">
        <f t="shared" si="105"/>
        <v>-2.1528525296017342E-3</v>
      </c>
      <c r="D405" s="26">
        <f t="shared" si="106"/>
        <v>46.375139500413759</v>
      </c>
      <c r="E405" s="26">
        <f>D405*(1-VLOOKUP(A405,USD!A:K,9,0))</f>
        <v>46.535730863525181</v>
      </c>
      <c r="F405">
        <v>46.588999999999999</v>
      </c>
      <c r="G405" s="71">
        <f t="shared" si="107"/>
        <v>-5.4209002246852211E-4</v>
      </c>
      <c r="H405" s="42">
        <f t="shared" ref="H405:H436" si="110">(+B405/(E405)-1)</f>
        <v>-3.9911453001537645E-3</v>
      </c>
      <c r="I405" s="71">
        <f t="shared" si="103"/>
        <v>-5.1299663010581087E-3</v>
      </c>
      <c r="J405">
        <v>3842.7118999999998</v>
      </c>
      <c r="K405">
        <v>3834.5376000000001</v>
      </c>
      <c r="L405" s="71">
        <f t="shared" si="108"/>
        <v>-2.1272216634298236E-3</v>
      </c>
      <c r="M405" s="70">
        <f t="shared" si="109"/>
        <v>2</v>
      </c>
      <c r="N405" s="50"/>
    </row>
    <row r="406" spans="1:14">
      <c r="A406" s="68">
        <v>42977</v>
      </c>
      <c r="B406">
        <v>46.5</v>
      </c>
      <c r="C406" s="71">
        <f t="shared" si="105"/>
        <v>3.2362459546926292E-3</v>
      </c>
      <c r="D406" s="26">
        <f t="shared" si="106"/>
        <v>46.586119274068402</v>
      </c>
      <c r="E406" s="26">
        <f>D406*(1-VLOOKUP(A406,USD!A:K,9,0))</f>
        <v>46.738702880116804</v>
      </c>
      <c r="F406">
        <v>46.768000000000001</v>
      </c>
      <c r="G406" s="71">
        <f t="shared" si="107"/>
        <v>-1.8486037345536444E-3</v>
      </c>
      <c r="H406" s="42">
        <f t="shared" si="110"/>
        <v>-5.1071781073828149E-3</v>
      </c>
      <c r="I406" s="71">
        <f t="shared" si="103"/>
        <v>-5.7304139582621261E-3</v>
      </c>
      <c r="J406">
        <v>3834.5376000000001</v>
      </c>
      <c r="K406">
        <v>3834.3004999999998</v>
      </c>
      <c r="L406" s="71">
        <f t="shared" si="108"/>
        <v>-6.1832748751822209E-5</v>
      </c>
      <c r="M406" s="70">
        <f t="shared" si="109"/>
        <v>3</v>
      </c>
      <c r="N406" s="50" t="s">
        <v>429</v>
      </c>
    </row>
    <row r="407" spans="1:14">
      <c r="A407" s="68">
        <v>42978</v>
      </c>
      <c r="B407">
        <v>46.3</v>
      </c>
      <c r="C407" s="71">
        <f t="shared" si="105"/>
        <v>-4.3010752688172893E-3</v>
      </c>
      <c r="D407" s="26">
        <f t="shared" si="106"/>
        <v>46.619099382116765</v>
      </c>
      <c r="E407" s="26">
        <f>D407*(1-VLOOKUP(A407,USD!A:K,9,0))</f>
        <v>46.499637319183933</v>
      </c>
      <c r="F407">
        <v>46.51</v>
      </c>
      <c r="G407" s="71">
        <f t="shared" si="107"/>
        <v>-6.8448208212099626E-3</v>
      </c>
      <c r="H407" s="42">
        <f t="shared" si="110"/>
        <v>-4.2933091674152157E-3</v>
      </c>
      <c r="I407" s="71">
        <f t="shared" si="103"/>
        <v>-4.5151580305310413E-3</v>
      </c>
      <c r="J407">
        <v>3834.3004999999998</v>
      </c>
      <c r="K407">
        <v>3822.0927999999999</v>
      </c>
      <c r="L407" s="71">
        <f t="shared" si="108"/>
        <v>-3.1838141011639731E-3</v>
      </c>
      <c r="M407" s="70">
        <f t="shared" si="109"/>
        <v>4</v>
      </c>
    </row>
    <row r="408" spans="1:14">
      <c r="A408" s="68">
        <v>42979</v>
      </c>
      <c r="B408">
        <v>46.65</v>
      </c>
      <c r="C408" s="71">
        <f t="shared" si="105"/>
        <v>7.5593952483801186E-3</v>
      </c>
      <c r="D408" s="26">
        <f t="shared" si="106"/>
        <v>46.612770975367212</v>
      </c>
      <c r="E408" s="26">
        <f>D408*(1-VLOOKUP(A408,USD!A:K,9,0))</f>
        <v>46.76632970138963</v>
      </c>
      <c r="F408">
        <v>46.746000000000002</v>
      </c>
      <c r="G408" s="71">
        <f t="shared" si="107"/>
        <v>7.9868722356080113E-4</v>
      </c>
      <c r="H408" s="42">
        <f t="shared" si="110"/>
        <v>-2.4874669902986701E-3</v>
      </c>
      <c r="I408" s="71">
        <f t="shared" si="103"/>
        <v>-2.0536516493390167E-3</v>
      </c>
      <c r="J408">
        <v>3822.0927999999999</v>
      </c>
      <c r="K408">
        <v>3830.5383000000002</v>
      </c>
      <c r="L408" s="71">
        <f t="shared" si="108"/>
        <v>2.2096533082609504E-3</v>
      </c>
      <c r="M408" s="70">
        <f t="shared" si="109"/>
        <v>5</v>
      </c>
    </row>
    <row r="409" spans="1:14">
      <c r="A409" s="68">
        <v>42982</v>
      </c>
      <c r="B409">
        <v>47.1</v>
      </c>
      <c r="C409" s="71">
        <f t="shared" si="105"/>
        <v>9.6463022508039842E-3</v>
      </c>
      <c r="D409" s="26">
        <f t="shared" si="106"/>
        <v>46.930004474775778</v>
      </c>
      <c r="E409" s="26">
        <f>D409*(1-VLOOKUP(A409,USD!A:K,9,0))</f>
        <v>47.175496899642788</v>
      </c>
      <c r="F409">
        <v>47.177999999999997</v>
      </c>
      <c r="G409" s="71">
        <f t="shared" si="107"/>
        <v>3.6223206694043775E-3</v>
      </c>
      <c r="H409" s="42">
        <f t="shared" si="110"/>
        <v>-1.6003413764436036E-3</v>
      </c>
      <c r="I409" s="71">
        <f t="shared" si="103"/>
        <v>-1.6533129848657069E-3</v>
      </c>
      <c r="J409">
        <v>3830.5383000000002</v>
      </c>
      <c r="K409">
        <v>3845.6163000000001</v>
      </c>
      <c r="L409" s="71">
        <f t="shared" si="108"/>
        <v>3.9362613865523421E-3</v>
      </c>
      <c r="M409" s="70">
        <f t="shared" si="109"/>
        <v>1</v>
      </c>
    </row>
    <row r="410" spans="1:14">
      <c r="A410" s="68">
        <v>42983</v>
      </c>
      <c r="B410">
        <v>47.3</v>
      </c>
      <c r="C410" s="71">
        <f t="shared" si="105"/>
        <v>4.2462845010615702E-3</v>
      </c>
      <c r="D410" s="26">
        <f t="shared" si="106"/>
        <v>47.318224405071305</v>
      </c>
      <c r="E410" s="26">
        <f>D410*(1-VLOOKUP(A410,USD!A:K,9,0))</f>
        <v>47.36643835036655</v>
      </c>
      <c r="F410">
        <v>47.353000000000002</v>
      </c>
      <c r="G410" s="71">
        <f t="shared" si="107"/>
        <v>-3.8514558186497627E-4</v>
      </c>
      <c r="H410" s="42">
        <f t="shared" si="110"/>
        <v>-1.402646107252381E-3</v>
      </c>
      <c r="I410" s="71">
        <f t="shared" si="103"/>
        <v>-1.1192532680084355E-3</v>
      </c>
      <c r="J410">
        <v>3845.6163000000001</v>
      </c>
      <c r="K410">
        <v>3857.0464000000002</v>
      </c>
      <c r="L410" s="71">
        <f t="shared" si="108"/>
        <v>2.9722414064035085E-3</v>
      </c>
      <c r="M410" s="70">
        <f t="shared" si="109"/>
        <v>2</v>
      </c>
    </row>
    <row r="411" spans="1:14">
      <c r="A411" s="68">
        <v>42984</v>
      </c>
      <c r="B411">
        <v>47.2</v>
      </c>
      <c r="C411" s="71">
        <f t="shared" si="105"/>
        <v>-2.1141649048624922E-3</v>
      </c>
      <c r="D411" s="26">
        <f t="shared" si="106"/>
        <v>47.259737688066188</v>
      </c>
      <c r="E411" s="26">
        <f>D411*(1-VLOOKUP(A411,USD!A:K,9,0))</f>
        <v>47.26977903373411</v>
      </c>
      <c r="F411">
        <v>47.276000000000003</v>
      </c>
      <c r="G411" s="71">
        <f t="shared" si="107"/>
        <v>-1.2640291924699287E-3</v>
      </c>
      <c r="H411" s="42">
        <f t="shared" si="110"/>
        <v>-1.4761870091313245E-3</v>
      </c>
      <c r="I411" s="71">
        <f t="shared" si="103"/>
        <v>-1.607581013622128E-3</v>
      </c>
      <c r="J411">
        <v>3857.0464000000002</v>
      </c>
      <c r="K411">
        <v>3849.4499000000001</v>
      </c>
      <c r="L411" s="71">
        <f t="shared" si="108"/>
        <v>-1.9695122153573497E-3</v>
      </c>
      <c r="M411" s="70">
        <f t="shared" si="109"/>
        <v>3</v>
      </c>
    </row>
    <row r="412" spans="1:14">
      <c r="A412" s="68">
        <v>42985</v>
      </c>
      <c r="B412">
        <v>47</v>
      </c>
      <c r="C412" s="71">
        <f t="shared" si="105"/>
        <v>-4.2372881355933201E-3</v>
      </c>
      <c r="D412" s="26">
        <f t="shared" si="106"/>
        <v>47.035550606542508</v>
      </c>
      <c r="E412" s="26">
        <f>D412*(1-VLOOKUP(A412,USD!A:K,9,0))</f>
        <v>47.088682335582781</v>
      </c>
      <c r="F412">
        <v>47.103000000000002</v>
      </c>
      <c r="G412" s="71">
        <f t="shared" si="107"/>
        <v>-7.5582418158326448E-4</v>
      </c>
      <c r="H412" s="42">
        <f t="shared" si="110"/>
        <v>-1.8833046750125204E-3</v>
      </c>
      <c r="I412" s="71">
        <f t="shared" si="103"/>
        <v>-2.1866972379679384E-3</v>
      </c>
      <c r="J412">
        <v>3849.4499000000001</v>
      </c>
      <c r="K412">
        <v>3829.8712999999998</v>
      </c>
      <c r="L412" s="71">
        <f t="shared" si="108"/>
        <v>-5.0860773639371804E-3</v>
      </c>
      <c r="M412" s="70">
        <f t="shared" si="109"/>
        <v>4</v>
      </c>
    </row>
    <row r="413" spans="1:14">
      <c r="A413" s="68">
        <v>42986</v>
      </c>
      <c r="B413">
        <v>47.4</v>
      </c>
      <c r="C413" s="71">
        <f t="shared" si="105"/>
        <v>8.5106382978723527E-3</v>
      </c>
      <c r="D413" s="26">
        <f t="shared" si="106"/>
        <v>47.055258336879369</v>
      </c>
      <c r="E413" s="26">
        <f>D413*(1-VLOOKUP(A413,USD!A:K,9,0))</f>
        <v>47.646502115807913</v>
      </c>
      <c r="F413">
        <v>47.482999999999997</v>
      </c>
      <c r="G413" s="71">
        <f t="shared" si="107"/>
        <v>7.3263153854674634E-3</v>
      </c>
      <c r="H413" s="42">
        <f t="shared" si="110"/>
        <v>-5.1735616438070009E-3</v>
      </c>
      <c r="I413" s="71">
        <f t="shared" si="103"/>
        <v>-1.7479940189120136E-3</v>
      </c>
      <c r="J413">
        <v>3829.8712999999998</v>
      </c>
      <c r="K413">
        <v>3825.9895000000001</v>
      </c>
      <c r="L413" s="71">
        <f t="shared" si="108"/>
        <v>-1.0135588629308634E-3</v>
      </c>
      <c r="M413" s="70">
        <f t="shared" si="109"/>
        <v>5</v>
      </c>
    </row>
    <row r="414" spans="1:14">
      <c r="A414" s="68">
        <v>42989</v>
      </c>
      <c r="B414">
        <v>47.15</v>
      </c>
      <c r="C414" s="71">
        <f t="shared" si="105"/>
        <v>-5.2742616033755185E-3</v>
      </c>
      <c r="D414" s="26">
        <f t="shared" si="106"/>
        <v>47.478728255762327</v>
      </c>
      <c r="E414" s="26">
        <f>D414*(1-VLOOKUP(A414,USD!A:K,9,0))</f>
        <v>46.991540420794998</v>
      </c>
      <c r="F414">
        <v>47.084000000000003</v>
      </c>
      <c r="G414" s="71">
        <f t="shared" si="107"/>
        <v>-6.9236954703485454E-3</v>
      </c>
      <c r="H414" s="42">
        <f t="shared" si="110"/>
        <v>3.3720873541502883E-3</v>
      </c>
      <c r="I414" s="71">
        <f t="shared" si="103"/>
        <v>1.4017500637157898E-3</v>
      </c>
      <c r="J414">
        <v>3825.9895000000001</v>
      </c>
      <c r="K414">
        <v>3825.6453000000001</v>
      </c>
      <c r="L414" s="71">
        <f t="shared" si="108"/>
        <v>-8.9963655153790789E-5</v>
      </c>
      <c r="M414" s="70">
        <f t="shared" si="109"/>
        <v>1</v>
      </c>
    </row>
    <row r="415" spans="1:14">
      <c r="A415" s="68">
        <v>42990</v>
      </c>
      <c r="B415">
        <v>47.15</v>
      </c>
      <c r="C415" s="71">
        <f t="shared" si="105"/>
        <v>0</v>
      </c>
      <c r="D415" s="26">
        <f t="shared" si="106"/>
        <v>47.235243989922431</v>
      </c>
      <c r="E415" s="26">
        <f>D415*(1-VLOOKUP(A415,USD!A:K,9,0))</f>
        <v>47.090332181036999</v>
      </c>
      <c r="F415">
        <v>47.08</v>
      </c>
      <c r="G415" s="71">
        <f t="shared" si="107"/>
        <v>-1.8046691987156915E-3</v>
      </c>
      <c r="H415" s="42">
        <f t="shared" si="110"/>
        <v>1.2670927597964177E-3</v>
      </c>
      <c r="I415" s="71">
        <f t="shared" si="103"/>
        <v>1.4868309260833712E-3</v>
      </c>
      <c r="J415">
        <v>3825.6453000000001</v>
      </c>
      <c r="K415">
        <v>3837.9340999999999</v>
      </c>
      <c r="L415" s="71">
        <f t="shared" si="108"/>
        <v>3.2122162501577733E-3</v>
      </c>
      <c r="M415" s="70">
        <f t="shared" si="109"/>
        <v>2</v>
      </c>
    </row>
    <row r="416" spans="1:14">
      <c r="A416" s="68">
        <v>42991</v>
      </c>
      <c r="B416">
        <v>47.15</v>
      </c>
      <c r="C416" s="71">
        <f t="shared" si="105"/>
        <v>0</v>
      </c>
      <c r="D416" s="26">
        <f t="shared" si="106"/>
        <v>47.137311499955139</v>
      </c>
      <c r="E416" s="26">
        <f>D416*(1-VLOOKUP(A416,USD!A:K,9,0))</f>
        <v>47.215915519119157</v>
      </c>
      <c r="F416">
        <v>47.186</v>
      </c>
      <c r="G416" s="71">
        <f t="shared" si="107"/>
        <v>2.6918166609624095E-4</v>
      </c>
      <c r="H416" s="42">
        <f t="shared" si="110"/>
        <v>-1.3960444988611043E-3</v>
      </c>
      <c r="I416" s="71">
        <f t="shared" si="103"/>
        <v>-7.6293815962369393E-4</v>
      </c>
      <c r="J416">
        <v>3837.9340999999999</v>
      </c>
      <c r="K416">
        <v>3842.6061</v>
      </c>
      <c r="L416" s="71">
        <f t="shared" si="108"/>
        <v>1.2173215793360725E-3</v>
      </c>
      <c r="M416" s="70">
        <f t="shared" si="109"/>
        <v>3</v>
      </c>
    </row>
    <row r="417" spans="1:14">
      <c r="A417" s="68">
        <v>42992</v>
      </c>
      <c r="B417">
        <v>46.7</v>
      </c>
      <c r="C417" s="71">
        <f t="shared" si="105"/>
        <v>-9.5440084835629602E-3</v>
      </c>
      <c r="D417" s="26">
        <f t="shared" si="106"/>
        <v>47.030653364236315</v>
      </c>
      <c r="E417" s="26">
        <f>D417*(1-VLOOKUP(A417,USD!A:K,9,0))</f>
        <v>46.862264901022506</v>
      </c>
      <c r="F417">
        <v>46.87</v>
      </c>
      <c r="G417" s="71">
        <f t="shared" si="107"/>
        <v>-7.0305926153207965E-3</v>
      </c>
      <c r="H417" s="42">
        <f t="shared" si="110"/>
        <v>-3.4625919461046539E-3</v>
      </c>
      <c r="I417" s="71">
        <f t="shared" si="103"/>
        <v>-3.6270535523788006E-3</v>
      </c>
      <c r="J417">
        <v>3842.6061</v>
      </c>
      <c r="K417">
        <v>3829.9553999999998</v>
      </c>
      <c r="L417" s="71">
        <f t="shared" si="108"/>
        <v>-3.292218788701784E-3</v>
      </c>
      <c r="M417" s="70">
        <f t="shared" si="109"/>
        <v>4</v>
      </c>
    </row>
    <row r="418" spans="1:14">
      <c r="A418" s="68">
        <v>42993</v>
      </c>
      <c r="B418">
        <v>46.75</v>
      </c>
      <c r="C418" s="71">
        <f t="shared" si="105"/>
        <v>1.0706638115631772E-3</v>
      </c>
      <c r="D418" s="26">
        <f t="shared" si="106"/>
        <v>46.886412033675377</v>
      </c>
      <c r="E418" s="26">
        <f>D418*(1-VLOOKUP(A418,USD!A:K,9,0))</f>
        <v>46.933705239274531</v>
      </c>
      <c r="F418">
        <v>46.914000000000001</v>
      </c>
      <c r="G418" s="71">
        <f t="shared" si="107"/>
        <v>-2.9094150684296771E-3</v>
      </c>
      <c r="H418" s="42">
        <f t="shared" si="110"/>
        <v>-3.9141431160820694E-3</v>
      </c>
      <c r="I418" s="71">
        <f t="shared" si="103"/>
        <v>-3.4957581958477979E-3</v>
      </c>
      <c r="J418">
        <v>3829.9553999999998</v>
      </c>
      <c r="K418">
        <v>3831.2964999999999</v>
      </c>
      <c r="L418" s="71">
        <f t="shared" si="108"/>
        <v>3.5016073555316218E-4</v>
      </c>
      <c r="M418" s="70">
        <f t="shared" si="109"/>
        <v>5</v>
      </c>
    </row>
    <row r="419" spans="1:14">
      <c r="A419" s="68">
        <v>42996</v>
      </c>
      <c r="B419">
        <v>47.05</v>
      </c>
      <c r="C419" s="71">
        <f t="shared" si="105"/>
        <v>6.4171122994651775E-3</v>
      </c>
      <c r="D419" s="26">
        <f t="shared" si="106"/>
        <v>47.059057245817449</v>
      </c>
      <c r="E419" s="26">
        <f>D419*(1-VLOOKUP(A419,USD!A:K,9,0))</f>
        <v>47.025922074413188</v>
      </c>
      <c r="F419">
        <v>47.055</v>
      </c>
      <c r="G419" s="71">
        <f t="shared" si="107"/>
        <v>-1.9246551774598775E-4</v>
      </c>
      <c r="H419" s="42">
        <f t="shared" si="110"/>
        <v>5.1201389626576166E-4</v>
      </c>
      <c r="I419" s="71">
        <f t="shared" si="103"/>
        <v>-1.0625863351398923E-4</v>
      </c>
      <c r="J419">
        <v>3831.2964999999999</v>
      </c>
      <c r="K419">
        <v>3843.1428000000001</v>
      </c>
      <c r="L419" s="71">
        <f t="shared" si="108"/>
        <v>3.0919820483745752E-3</v>
      </c>
      <c r="M419" s="70">
        <f t="shared" si="109"/>
        <v>1</v>
      </c>
    </row>
    <row r="420" spans="1:14">
      <c r="A420" s="68">
        <v>42997</v>
      </c>
      <c r="B420">
        <v>46.6</v>
      </c>
      <c r="C420" s="71">
        <f t="shared" si="105"/>
        <v>-9.5642933049946421E-3</v>
      </c>
      <c r="D420" s="26">
        <f t="shared" si="106"/>
        <v>46.919990348914439</v>
      </c>
      <c r="E420" s="26">
        <f>D420*(1-VLOOKUP(A420,USD!A:K,9,0))</f>
        <v>46.615404550618301</v>
      </c>
      <c r="F420">
        <v>46.546999999999997</v>
      </c>
      <c r="G420" s="71">
        <f t="shared" si="107"/>
        <v>-6.8199150625324334E-3</v>
      </c>
      <c r="H420" s="42">
        <f t="shared" si="110"/>
        <v>-3.3046051550555955E-4</v>
      </c>
      <c r="I420" s="71">
        <f t="shared" si="103"/>
        <v>1.1386340687908891E-3</v>
      </c>
      <c r="J420">
        <v>3843.1428000000001</v>
      </c>
      <c r="K420">
        <v>3832.1161000000002</v>
      </c>
      <c r="L420" s="71">
        <f t="shared" si="108"/>
        <v>-2.8691882071100183E-3</v>
      </c>
      <c r="M420" s="70">
        <f t="shared" si="109"/>
        <v>2</v>
      </c>
    </row>
    <row r="421" spans="1:14">
      <c r="A421" s="68">
        <v>42998</v>
      </c>
      <c r="B421">
        <v>46.9</v>
      </c>
      <c r="C421" s="71">
        <f t="shared" si="105"/>
        <v>6.4377682403433667E-3</v>
      </c>
      <c r="D421" s="26">
        <f t="shared" si="106"/>
        <v>46.672342706187834</v>
      </c>
      <c r="E421" s="26">
        <f>D421*(1-VLOOKUP(A421,USD!A:K,9,0))</f>
        <v>46.865387863675394</v>
      </c>
      <c r="F421">
        <v>46.869</v>
      </c>
      <c r="G421" s="71">
        <f t="shared" si="107"/>
        <v>4.8777773004735625E-3</v>
      </c>
      <c r="H421" s="42">
        <f t="shared" si="110"/>
        <v>7.3854368655368319E-4</v>
      </c>
      <c r="I421" s="71">
        <f t="shared" si="103"/>
        <v>6.6141799483654395E-4</v>
      </c>
      <c r="J421">
        <v>3832.1161000000002</v>
      </c>
      <c r="K421">
        <v>3842.4353000000001</v>
      </c>
      <c r="L421" s="71">
        <f t="shared" si="108"/>
        <v>2.6928202932055001E-3</v>
      </c>
      <c r="M421" s="70">
        <f t="shared" si="109"/>
        <v>3</v>
      </c>
    </row>
    <row r="422" spans="1:14">
      <c r="A422" s="68">
        <v>42999</v>
      </c>
      <c r="B422">
        <v>46.7</v>
      </c>
      <c r="C422" s="71">
        <f t="shared" si="105"/>
        <v>-4.2643923240937021E-3</v>
      </c>
      <c r="D422" s="26">
        <f t="shared" si="106"/>
        <v>46.812674528156663</v>
      </c>
      <c r="E422" s="26">
        <f>D422*(1-VLOOKUP(A422,USD!A:K,9,0))</f>
        <v>46.621783004132411</v>
      </c>
      <c r="F422">
        <v>46.631</v>
      </c>
      <c r="G422" s="71">
        <f t="shared" si="107"/>
        <v>-2.4069235371050324E-3</v>
      </c>
      <c r="H422" s="42">
        <f t="shared" si="110"/>
        <v>1.6776920749825841E-3</v>
      </c>
      <c r="I422" s="71">
        <f t="shared" si="103"/>
        <v>1.4797023439343526E-3</v>
      </c>
      <c r="J422">
        <v>3842.4353000000001</v>
      </c>
      <c r="K422">
        <v>3837.8175999999999</v>
      </c>
      <c r="L422" s="71">
        <f t="shared" si="108"/>
        <v>-1.2017638917694029E-3</v>
      </c>
      <c r="M422" s="70">
        <f t="shared" si="109"/>
        <v>4</v>
      </c>
    </row>
    <row r="423" spans="1:14">
      <c r="A423" s="68">
        <v>43000</v>
      </c>
      <c r="B423">
        <v>46.55</v>
      </c>
      <c r="C423" s="71">
        <f t="shared" si="105"/>
        <v>-3.2119914346896428E-3</v>
      </c>
      <c r="D423" s="26">
        <f t="shared" si="106"/>
        <v>46.629940485550954</v>
      </c>
      <c r="E423" s="26">
        <f>D423*(1-VLOOKUP(A423,USD!A:K,9,0))</f>
        <v>46.733760359223915</v>
      </c>
      <c r="F423">
        <v>46.723999999999997</v>
      </c>
      <c r="G423" s="71">
        <f t="shared" si="107"/>
        <v>-1.7143595878216233E-3</v>
      </c>
      <c r="H423" s="42">
        <f t="shared" si="110"/>
        <v>-3.9320687616708483E-3</v>
      </c>
      <c r="I423" s="71">
        <f t="shared" si="103"/>
        <v>-3.7239962331991894E-3</v>
      </c>
      <c r="J423">
        <v>3837.8175999999999</v>
      </c>
      <c r="K423">
        <v>3837.7303999999999</v>
      </c>
      <c r="L423" s="71">
        <f t="shared" si="108"/>
        <v>-2.2721246575096998E-5</v>
      </c>
      <c r="M423" s="70">
        <f t="shared" si="109"/>
        <v>5</v>
      </c>
      <c r="N423" t="s">
        <v>449</v>
      </c>
    </row>
    <row r="424" spans="1:14">
      <c r="A424" s="68">
        <v>43003</v>
      </c>
      <c r="B424">
        <v>46.05</v>
      </c>
      <c r="C424" s="71">
        <f t="shared" si="105"/>
        <v>-1.074113856068748E-2</v>
      </c>
      <c r="D424" s="26">
        <f t="shared" si="106"/>
        <v>46.481245802467001</v>
      </c>
      <c r="E424" s="26">
        <f>D424*(1-VLOOKUP(A424,USD!A:K,9,0))</f>
        <v>46.330501309420526</v>
      </c>
      <c r="F424">
        <v>46.36</v>
      </c>
      <c r="G424" s="71">
        <f t="shared" si="107"/>
        <v>-9.2778451829730324E-3</v>
      </c>
      <c r="H424" s="42">
        <f t="shared" si="110"/>
        <v>-6.0543551546569097E-3</v>
      </c>
      <c r="I424" s="71">
        <f t="shared" si="103"/>
        <v>-6.6867989646247628E-3</v>
      </c>
      <c r="J424">
        <v>3837.7303999999999</v>
      </c>
      <c r="K424">
        <v>3817.7914999999998</v>
      </c>
      <c r="L424" s="71">
        <f t="shared" si="108"/>
        <v>-5.1954926276217561E-3</v>
      </c>
      <c r="M424" s="70">
        <f t="shared" si="109"/>
        <v>1</v>
      </c>
    </row>
    <row r="425" spans="1:14">
      <c r="A425" s="68">
        <v>43004</v>
      </c>
      <c r="B425">
        <v>46.05</v>
      </c>
      <c r="C425" s="71">
        <f t="shared" si="105"/>
        <v>0</v>
      </c>
      <c r="D425" s="26">
        <f t="shared" si="106"/>
        <v>46.39630922118193</v>
      </c>
      <c r="E425" s="26">
        <f>D425*(1-VLOOKUP(A425,USD!A:K,9,0))</f>
        <v>46.285521676649303</v>
      </c>
      <c r="F425">
        <v>46.27</v>
      </c>
      <c r="G425" s="71">
        <f t="shared" si="107"/>
        <v>-7.4641545199424231E-3</v>
      </c>
      <c r="H425" s="42">
        <f t="shared" si="110"/>
        <v>-5.088452460245807E-3</v>
      </c>
      <c r="I425" s="71">
        <f t="shared" si="103"/>
        <v>-4.7547006699806271E-3</v>
      </c>
      <c r="J425">
        <v>3817.7914999999998</v>
      </c>
      <c r="K425">
        <v>3820.7815999999998</v>
      </c>
      <c r="L425" s="71">
        <f t="shared" si="108"/>
        <v>7.8320149227639746E-4</v>
      </c>
      <c r="M425" s="70">
        <f t="shared" si="109"/>
        <v>2</v>
      </c>
    </row>
    <row r="426" spans="1:14">
      <c r="A426" s="68">
        <v>43005</v>
      </c>
      <c r="B426">
        <v>46</v>
      </c>
      <c r="C426" s="71">
        <f t="shared" si="105"/>
        <v>-1.0857763300758938E-3</v>
      </c>
      <c r="D426" s="26">
        <f t="shared" si="106"/>
        <v>46.275066860665369</v>
      </c>
      <c r="E426" s="26">
        <f>D426*(1-VLOOKUP(A426,USD!A:K,9,0))</f>
        <v>46.156003663599975</v>
      </c>
      <c r="F426">
        <v>46.122999999999998</v>
      </c>
      <c r="G426" s="71">
        <f t="shared" si="107"/>
        <v>-5.9441699240240231E-3</v>
      </c>
      <c r="H426" s="42">
        <f t="shared" si="110"/>
        <v>-3.3799213800436156E-3</v>
      </c>
      <c r="I426" s="71">
        <f t="shared" si="103"/>
        <v>-2.6667822995034562E-3</v>
      </c>
      <c r="J426">
        <v>3820.7815999999998</v>
      </c>
      <c r="K426">
        <v>3821.2</v>
      </c>
      <c r="L426" s="71">
        <f t="shared" si="108"/>
        <v>1.095063900014015E-4</v>
      </c>
      <c r="M426" s="70">
        <f t="shared" si="109"/>
        <v>3</v>
      </c>
    </row>
    <row r="427" spans="1:14">
      <c r="A427" s="68">
        <v>43006</v>
      </c>
      <c r="B427">
        <v>45.75</v>
      </c>
      <c r="C427" s="71">
        <f t="shared" si="105"/>
        <v>-5.4347826086956763E-3</v>
      </c>
      <c r="D427" s="26">
        <f t="shared" si="106"/>
        <v>46.139157292944624</v>
      </c>
      <c r="E427" s="26">
        <f>D427*(1-VLOOKUP(A427,USD!A:K,9,0))</f>
        <v>45.863064545596373</v>
      </c>
      <c r="F427">
        <v>45.892000000000003</v>
      </c>
      <c r="G427" s="71">
        <f t="shared" si="107"/>
        <v>-8.4344256760868763E-3</v>
      </c>
      <c r="H427" s="42">
        <f t="shared" si="110"/>
        <v>-2.4652636433390995E-3</v>
      </c>
      <c r="I427" s="71">
        <f t="shared" si="103"/>
        <v>-3.0942212150266712E-3</v>
      </c>
      <c r="J427">
        <v>3821.2</v>
      </c>
      <c r="K427">
        <v>3822.5385999999999</v>
      </c>
      <c r="L427" s="71">
        <f t="shared" si="108"/>
        <v>3.5030880351727411E-4</v>
      </c>
      <c r="M427" s="70">
        <f t="shared" si="109"/>
        <v>4</v>
      </c>
    </row>
    <row r="428" spans="1:14">
      <c r="A428" s="68">
        <v>43007</v>
      </c>
      <c r="B428">
        <v>46.05</v>
      </c>
      <c r="C428" s="71">
        <f t="shared" si="105"/>
        <v>6.5573770491802463E-3</v>
      </c>
      <c r="D428" s="26">
        <f t="shared" si="106"/>
        <v>46.059631068107471</v>
      </c>
      <c r="E428" s="26">
        <f>D428*(1-VLOOKUP(A428,USD!A:K,9,0))</f>
        <v>46.050173053999515</v>
      </c>
      <c r="F428">
        <v>46.051000000000002</v>
      </c>
      <c r="G428" s="71">
        <f t="shared" si="107"/>
        <v>-2.0909998374130101E-4</v>
      </c>
      <c r="H428" s="42">
        <f t="shared" si="110"/>
        <v>-3.757944607829522E-6</v>
      </c>
      <c r="I428" s="71">
        <f t="shared" si="103"/>
        <v>-2.1715055047777376E-5</v>
      </c>
      <c r="J428">
        <v>3822.5385999999999</v>
      </c>
      <c r="K428">
        <v>3836.5012999999999</v>
      </c>
      <c r="L428" s="71">
        <f t="shared" si="108"/>
        <v>3.652729628420337E-3</v>
      </c>
      <c r="M428" s="70">
        <f t="shared" si="109"/>
        <v>5</v>
      </c>
    </row>
    <row r="429" spans="1:14">
      <c r="A429" s="68">
        <v>43010</v>
      </c>
      <c r="B429">
        <v>46.05</v>
      </c>
      <c r="C429" s="71">
        <f t="shared" si="105"/>
        <v>0</v>
      </c>
      <c r="D429" s="26">
        <f t="shared" si="106"/>
        <v>46.051000000000002</v>
      </c>
      <c r="E429" s="26">
        <f>D429*(1-VLOOKUP(A429,USD!A:K,9,0))</f>
        <v>46.081515434957495</v>
      </c>
      <c r="F429">
        <v>46.08</v>
      </c>
      <c r="G429" s="71">
        <f t="shared" si="107"/>
        <v>-2.1715055047777376E-5</v>
      </c>
      <c r="H429" s="42">
        <f t="shared" si="110"/>
        <v>-6.8390621836167398E-4</v>
      </c>
      <c r="I429" s="71">
        <f t="shared" si="103"/>
        <v>-6.5104166666674068E-4</v>
      </c>
      <c r="J429">
        <v>3836.5012999999999</v>
      </c>
      <c r="K429">
        <v>3836.5012999999999</v>
      </c>
      <c r="L429" s="71">
        <f t="shared" si="108"/>
        <v>0</v>
      </c>
      <c r="M429" s="70">
        <f t="shared" si="109"/>
        <v>1</v>
      </c>
    </row>
    <row r="430" spans="1:14">
      <c r="A430" s="68">
        <v>43011</v>
      </c>
      <c r="B430">
        <v>47.05</v>
      </c>
      <c r="C430" s="71">
        <f t="shared" si="105"/>
        <v>2.1715526601520097E-2</v>
      </c>
      <c r="D430" s="26">
        <f t="shared" si="106"/>
        <v>46.08</v>
      </c>
      <c r="E430" s="26">
        <f>D430*(1-VLOOKUP(A430,USD!A:K,9,0))</f>
        <v>45.995871407017304</v>
      </c>
      <c r="F430">
        <v>46.051000000000002</v>
      </c>
      <c r="G430" s="71">
        <f t="shared" si="107"/>
        <v>2.1050347222222099E-2</v>
      </c>
      <c r="H430" s="42">
        <f t="shared" si="110"/>
        <v>2.2917895905367525E-2</v>
      </c>
      <c r="I430" s="71">
        <f t="shared" si="103"/>
        <v>2.1693339992616689E-2</v>
      </c>
      <c r="J430">
        <v>3836.5012999999999</v>
      </c>
      <c r="K430">
        <v>3836.5012999999999</v>
      </c>
      <c r="L430" s="71">
        <f t="shared" si="108"/>
        <v>0</v>
      </c>
      <c r="M430" s="70">
        <f t="shared" si="109"/>
        <v>2</v>
      </c>
      <c r="N430" t="s">
        <v>460</v>
      </c>
    </row>
    <row r="431" spans="1:14">
      <c r="A431" s="68">
        <v>43012</v>
      </c>
      <c r="B431">
        <v>47.45</v>
      </c>
      <c r="C431" s="71">
        <f t="shared" si="105"/>
        <v>8.5015940488843977E-3</v>
      </c>
      <c r="D431" s="26">
        <f t="shared" si="106"/>
        <v>46.051000000000002</v>
      </c>
      <c r="E431" s="26">
        <f>D431*(1-VLOOKUP(A431,USD!A:K,9,0))</f>
        <v>46.310100985547457</v>
      </c>
      <c r="F431" s="70">
        <v>46.051000000000002</v>
      </c>
      <c r="G431" s="71">
        <f t="shared" si="107"/>
        <v>3.0379362011682787E-2</v>
      </c>
      <c r="H431" s="42">
        <f t="shared" si="110"/>
        <v>2.4614479135087297E-2</v>
      </c>
      <c r="I431" s="71">
        <f t="shared" si="103"/>
        <v>3.0379362011682787E-2</v>
      </c>
      <c r="J431">
        <v>3836.5012999999999</v>
      </c>
      <c r="K431">
        <v>3836.5012999999999</v>
      </c>
      <c r="L431" s="71">
        <f t="shared" si="108"/>
        <v>0</v>
      </c>
      <c r="M431" s="70">
        <f t="shared" si="109"/>
        <v>3</v>
      </c>
    </row>
    <row r="432" spans="1:14">
      <c r="A432" s="68">
        <v>43013</v>
      </c>
      <c r="B432">
        <v>47.45</v>
      </c>
      <c r="C432" s="71">
        <f t="shared" si="105"/>
        <v>0</v>
      </c>
      <c r="D432" s="26">
        <f t="shared" si="106"/>
        <v>46.051000000000002</v>
      </c>
      <c r="E432" s="26">
        <f>D432*(1-VLOOKUP(A432,USD!A:K,9,0))</f>
        <v>45.992457341447412</v>
      </c>
      <c r="F432" s="70">
        <v>46.051000000000002</v>
      </c>
      <c r="G432" s="71">
        <f t="shared" si="107"/>
        <v>3.0379362011682787E-2</v>
      </c>
      <c r="H432" s="42">
        <f t="shared" si="110"/>
        <v>3.1690906353009307E-2</v>
      </c>
      <c r="I432" s="71">
        <f t="shared" si="103"/>
        <v>3.0379362011682787E-2</v>
      </c>
      <c r="J432">
        <v>3836.5012999999999</v>
      </c>
      <c r="K432">
        <v>3836.5012999999999</v>
      </c>
      <c r="L432" s="71">
        <f t="shared" si="108"/>
        <v>0</v>
      </c>
      <c r="M432" s="70">
        <f t="shared" si="109"/>
        <v>4</v>
      </c>
    </row>
    <row r="433" spans="1:14">
      <c r="A433" s="68">
        <v>43014</v>
      </c>
      <c r="B433">
        <v>47.35</v>
      </c>
      <c r="C433" s="71">
        <f t="shared" si="105"/>
        <v>-2.1074815595364393E-3</v>
      </c>
      <c r="D433" s="26">
        <f t="shared" si="106"/>
        <v>46.051000000000002</v>
      </c>
      <c r="E433" s="26">
        <f>D433*(1-VLOOKUP(A433,USD!A:K,9,0))</f>
        <v>46.016463573828567</v>
      </c>
      <c r="F433" s="70">
        <v>46.051000000000002</v>
      </c>
      <c r="G433" s="71">
        <f t="shared" si="107"/>
        <v>2.8207856506916151E-2</v>
      </c>
      <c r="H433" s="42">
        <f t="shared" si="110"/>
        <v>2.8979550417469913E-2</v>
      </c>
      <c r="I433" s="71">
        <f t="shared" ref="I433:I528" si="111">+B433/F433-1</f>
        <v>2.8207856506916151E-2</v>
      </c>
      <c r="J433">
        <v>3836.5012999999999</v>
      </c>
      <c r="K433">
        <v>3836.5012999999999</v>
      </c>
      <c r="L433" s="71">
        <f t="shared" si="108"/>
        <v>0</v>
      </c>
      <c r="M433" s="70">
        <f t="shared" si="109"/>
        <v>5</v>
      </c>
      <c r="N433" t="s">
        <v>473</v>
      </c>
    </row>
    <row r="434" spans="1:14">
      <c r="A434" s="68">
        <v>43017</v>
      </c>
      <c r="B434">
        <v>47.1</v>
      </c>
      <c r="C434" s="71">
        <f t="shared" si="105"/>
        <v>-5.2798310454065245E-3</v>
      </c>
      <c r="D434" s="26">
        <f t="shared" si="106"/>
        <v>46.599630290129191</v>
      </c>
      <c r="E434" s="26">
        <f>D434*(1-VLOOKUP(A434,USD!A:K,9,0))</f>
        <v>46.810168900985651</v>
      </c>
      <c r="F434">
        <v>46.875</v>
      </c>
      <c r="G434" s="71">
        <f t="shared" si="107"/>
        <v>1.0737632611149683E-2</v>
      </c>
      <c r="H434" s="42">
        <f t="shared" si="110"/>
        <v>6.1916268584163436E-3</v>
      </c>
      <c r="I434" s="71">
        <f t="shared" si="111"/>
        <v>4.8000000000001375E-3</v>
      </c>
      <c r="J434">
        <v>3836.5012999999999</v>
      </c>
      <c r="K434">
        <v>3882.2076000000002</v>
      </c>
      <c r="L434" s="71">
        <f t="shared" si="108"/>
        <v>1.1913536950971526E-2</v>
      </c>
      <c r="M434" s="70">
        <f t="shared" si="109"/>
        <v>1</v>
      </c>
    </row>
    <row r="435" spans="1:14">
      <c r="A435" s="68">
        <v>43018</v>
      </c>
      <c r="B435">
        <v>47.25</v>
      </c>
      <c r="C435" s="71">
        <f t="shared" si="105"/>
        <v>3.1847133757960666E-3</v>
      </c>
      <c r="D435" s="26">
        <f t="shared" si="106"/>
        <v>46.967442168084972</v>
      </c>
      <c r="E435" s="26">
        <f>D435*(1-VLOOKUP(A435,USD!A:K,9,0))</f>
        <v>47.269302860900133</v>
      </c>
      <c r="F435">
        <v>47.277999999999999</v>
      </c>
      <c r="G435" s="71">
        <f t="shared" si="107"/>
        <v>6.0160361917054317E-3</v>
      </c>
      <c r="H435" s="42">
        <f t="shared" si="110"/>
        <v>-4.0835933114846679E-4</v>
      </c>
      <c r="I435" s="71">
        <f t="shared" si="111"/>
        <v>-5.9224163458693191E-4</v>
      </c>
      <c r="J435">
        <v>3882.2076000000002</v>
      </c>
      <c r="K435">
        <v>3889.8636999999999</v>
      </c>
      <c r="L435" s="71">
        <f t="shared" si="108"/>
        <v>1.9720995858127921E-3</v>
      </c>
      <c r="M435" s="70">
        <f t="shared" si="109"/>
        <v>2</v>
      </c>
      <c r="N435" t="s">
        <v>480</v>
      </c>
    </row>
    <row r="436" spans="1:14">
      <c r="A436" s="68">
        <v>43019</v>
      </c>
      <c r="B436">
        <v>47.5</v>
      </c>
      <c r="C436" s="71">
        <f t="shared" si="105"/>
        <v>5.2910052910053462E-3</v>
      </c>
      <c r="D436" s="26">
        <f t="shared" si="106"/>
        <v>47.433853924084794</v>
      </c>
      <c r="E436" s="26">
        <f>D436*(1-VLOOKUP(A436,USD!A:K,9,0))</f>
        <v>47.495458189599844</v>
      </c>
      <c r="F436">
        <v>47.494</v>
      </c>
      <c r="G436" s="71">
        <f t="shared" si="107"/>
        <v>1.3944908634468955E-3</v>
      </c>
      <c r="H436" s="42">
        <f t="shared" si="110"/>
        <v>9.5626204552612393E-5</v>
      </c>
      <c r="I436" s="71">
        <f t="shared" si="111"/>
        <v>1.263317471680292E-4</v>
      </c>
      <c r="J436">
        <v>3889.8636999999999</v>
      </c>
      <c r="K436">
        <v>3902.6867999999999</v>
      </c>
      <c r="L436" s="71">
        <f t="shared" si="108"/>
        <v>3.2965422413129275E-3</v>
      </c>
      <c r="M436" s="70">
        <f t="shared" si="109"/>
        <v>3</v>
      </c>
    </row>
    <row r="437" spans="1:14">
      <c r="A437" s="68">
        <v>43020</v>
      </c>
      <c r="B437">
        <v>47.75</v>
      </c>
      <c r="C437" s="71">
        <f t="shared" si="105"/>
        <v>5.2631578947368585E-3</v>
      </c>
      <c r="D437" s="26">
        <f t="shared" si="106"/>
        <v>47.618942488134074</v>
      </c>
      <c r="E437" s="26">
        <f>D437*(1-VLOOKUP(A437,USD!A:K,9,0))</f>
        <v>47.605872063343831</v>
      </c>
      <c r="F437">
        <v>47.610999999999997</v>
      </c>
      <c r="G437" s="71">
        <f t="shared" si="107"/>
        <v>2.7522138253823769E-3</v>
      </c>
      <c r="H437" s="42">
        <f t="shared" ref="H437:H468" si="112">(+B437/(E437)-1)</f>
        <v>3.0275243454083167E-3</v>
      </c>
      <c r="I437" s="71">
        <f t="shared" si="111"/>
        <v>2.9194933943836876E-3</v>
      </c>
      <c r="J437">
        <v>3902.6867999999999</v>
      </c>
      <c r="K437">
        <v>3912.9535999999998</v>
      </c>
      <c r="L437" s="71">
        <f t="shared" si="108"/>
        <v>2.63070047025038E-3</v>
      </c>
      <c r="M437" s="70">
        <f t="shared" si="109"/>
        <v>4</v>
      </c>
      <c r="N437" t="s">
        <v>488</v>
      </c>
    </row>
    <row r="438" spans="1:14">
      <c r="A438" s="68">
        <v>43021</v>
      </c>
      <c r="B438">
        <v>47.9</v>
      </c>
      <c r="C438" s="71">
        <f t="shared" si="105"/>
        <v>3.141361256544517E-3</v>
      </c>
      <c r="D438" s="26">
        <f t="shared" si="106"/>
        <v>47.708904853867935</v>
      </c>
      <c r="E438" s="26">
        <f>D438*(1-VLOOKUP(A438,USD!A:K,9,0))</f>
        <v>47.756804745403045</v>
      </c>
      <c r="F438">
        <v>47.779000000000003</v>
      </c>
      <c r="G438" s="71">
        <f t="shared" si="107"/>
        <v>4.0054397961426513E-3</v>
      </c>
      <c r="H438" s="42">
        <f t="shared" si="112"/>
        <v>2.9984262004199014E-3</v>
      </c>
      <c r="I438" s="71">
        <f t="shared" si="111"/>
        <v>2.5324933548209749E-3</v>
      </c>
      <c r="J438">
        <v>3912.9535999999998</v>
      </c>
      <c r="K438">
        <v>3921</v>
      </c>
      <c r="L438" s="71">
        <f t="shared" si="108"/>
        <v>2.0563494542844563E-3</v>
      </c>
      <c r="M438" s="70">
        <f t="shared" si="109"/>
        <v>5</v>
      </c>
    </row>
    <row r="439" spans="1:14">
      <c r="A439" s="68">
        <v>43024</v>
      </c>
      <c r="B439">
        <v>47.85</v>
      </c>
      <c r="C439" s="71">
        <f t="shared" si="105"/>
        <v>-1.0438413361169019E-3</v>
      </c>
      <c r="D439" s="26">
        <f t="shared" si="106"/>
        <v>47.687000140270342</v>
      </c>
      <c r="E439" s="26">
        <f>D439*(1-VLOOKUP(A439,USD!A:K,9,0))</f>
        <v>47.664687410911981</v>
      </c>
      <c r="F439">
        <v>47.670999999999999</v>
      </c>
      <c r="G439" s="71">
        <f t="shared" si="107"/>
        <v>3.4181193878877192E-3</v>
      </c>
      <c r="H439" s="42">
        <f t="shared" si="112"/>
        <v>3.8878381282658747E-3</v>
      </c>
      <c r="I439" s="71">
        <f t="shared" si="111"/>
        <v>3.7549034003903081E-3</v>
      </c>
      <c r="J439">
        <v>3921</v>
      </c>
      <c r="K439">
        <v>3913.45</v>
      </c>
      <c r="L439" s="71">
        <f t="shared" si="108"/>
        <v>-1.9255292017342773E-3</v>
      </c>
      <c r="M439" s="70">
        <f t="shared" si="109"/>
        <v>1</v>
      </c>
    </row>
    <row r="440" spans="1:14">
      <c r="A440" s="68">
        <v>43025</v>
      </c>
      <c r="B440">
        <v>47.5</v>
      </c>
      <c r="C440" s="71">
        <f t="shared" si="105"/>
        <v>-7.3145245559038674E-3</v>
      </c>
      <c r="D440" s="26">
        <f t="shared" si="106"/>
        <v>47.666371097113803</v>
      </c>
      <c r="E440" s="26">
        <f>D440*(1-VLOOKUP(A440,USD!A:K,9,0))</f>
        <v>47.443262834640123</v>
      </c>
      <c r="F440">
        <v>47.408999999999999</v>
      </c>
      <c r="G440" s="71">
        <f t="shared" si="107"/>
        <v>-3.4903243793165117E-3</v>
      </c>
      <c r="H440" s="42">
        <f t="shared" si="112"/>
        <v>1.1958950959514159E-3</v>
      </c>
      <c r="I440" s="71">
        <f t="shared" si="111"/>
        <v>1.9194667679132138E-3</v>
      </c>
      <c r="J440">
        <v>3913.45</v>
      </c>
      <c r="K440">
        <v>3913.07</v>
      </c>
      <c r="L440" s="71">
        <f t="shared" si="108"/>
        <v>-9.7101023393553199E-5</v>
      </c>
      <c r="M440" s="70">
        <f t="shared" si="109"/>
        <v>2</v>
      </c>
    </row>
    <row r="441" spans="1:14">
      <c r="A441" s="68">
        <v>43026</v>
      </c>
      <c r="B441">
        <v>47.65</v>
      </c>
      <c r="C441" s="71">
        <f t="shared" si="105"/>
        <v>3.1578947368420263E-3</v>
      </c>
      <c r="D441" s="26">
        <f t="shared" si="106"/>
        <v>47.785672487330913</v>
      </c>
      <c r="E441" s="26">
        <f>D441*(1-VLOOKUP(A441,USD!A:K,9,0))</f>
        <v>47.732304019822237</v>
      </c>
      <c r="F441">
        <v>47.732999999999997</v>
      </c>
      <c r="G441" s="71">
        <f t="shared" si="107"/>
        <v>-2.8391875695981117E-3</v>
      </c>
      <c r="H441" s="42">
        <f t="shared" si="112"/>
        <v>-1.7242834074814306E-3</v>
      </c>
      <c r="I441" s="71">
        <f t="shared" si="111"/>
        <v>-1.7388389583725683E-3</v>
      </c>
      <c r="J441">
        <v>3913.07</v>
      </c>
      <c r="K441">
        <v>3944.16</v>
      </c>
      <c r="L441" s="71">
        <f t="shared" si="108"/>
        <v>7.9451683716365018E-3</v>
      </c>
      <c r="M441" s="70">
        <f t="shared" si="109"/>
        <v>3</v>
      </c>
    </row>
    <row r="442" spans="1:14">
      <c r="A442" s="68">
        <v>43027</v>
      </c>
      <c r="B442">
        <v>47.15</v>
      </c>
      <c r="C442" s="71">
        <f t="shared" si="105"/>
        <v>-1.049317943336836E-2</v>
      </c>
      <c r="D442" s="26">
        <f t="shared" si="106"/>
        <v>47.576760641049042</v>
      </c>
      <c r="E442" s="26">
        <f>D442*(1-VLOOKUP(A442,USD!A:K,9,0))</f>
        <v>47.452937148506479</v>
      </c>
      <c r="F442">
        <v>47.384999999999998</v>
      </c>
      <c r="G442" s="71">
        <f t="shared" si="107"/>
        <v>-8.9699390059111428E-3</v>
      </c>
      <c r="H442" s="42">
        <f t="shared" si="112"/>
        <v>-6.3839493761665977E-3</v>
      </c>
      <c r="I442" s="71">
        <f t="shared" si="111"/>
        <v>-4.9593753297456633E-3</v>
      </c>
      <c r="J442">
        <v>3944.16</v>
      </c>
      <c r="K442">
        <v>3931.25</v>
      </c>
      <c r="L442" s="71">
        <f t="shared" si="108"/>
        <v>-3.2731937852419346E-3</v>
      </c>
      <c r="M442" s="70">
        <f t="shared" si="109"/>
        <v>4</v>
      </c>
    </row>
    <row r="443" spans="1:14">
      <c r="A443" s="68">
        <v>43028</v>
      </c>
      <c r="B443">
        <v>47.35</v>
      </c>
      <c r="C443" s="71">
        <f t="shared" si="105"/>
        <v>4.2417815482502785E-3</v>
      </c>
      <c r="D443" s="26">
        <f t="shared" si="106"/>
        <v>47.331964960254368</v>
      </c>
      <c r="E443" s="26">
        <f>D443*(1-VLOOKUP(A443,USD!A:K,9,0))</f>
        <v>47.375075896370959</v>
      </c>
      <c r="F443">
        <v>47.371000000000002</v>
      </c>
      <c r="G443" s="71">
        <f t="shared" si="107"/>
        <v>3.8103298185010459E-4</v>
      </c>
      <c r="H443" s="42">
        <f t="shared" si="112"/>
        <v>-5.2930567173781196E-4</v>
      </c>
      <c r="I443" s="71">
        <f t="shared" si="111"/>
        <v>-4.4330919761037535E-4</v>
      </c>
      <c r="J443">
        <v>3931.25</v>
      </c>
      <c r="K443">
        <v>3926.85</v>
      </c>
      <c r="L443" s="71">
        <f t="shared" si="108"/>
        <v>-1.1192368839427758E-3</v>
      </c>
      <c r="M443" s="70">
        <f t="shared" si="109"/>
        <v>5</v>
      </c>
      <c r="N443" t="s">
        <v>514</v>
      </c>
    </row>
    <row r="444" spans="1:14">
      <c r="A444" s="68">
        <v>43031</v>
      </c>
      <c r="B444">
        <v>47.3</v>
      </c>
      <c r="C444" s="71">
        <f t="shared" si="105"/>
        <v>-1.0559662090814381E-3</v>
      </c>
      <c r="D444" s="26">
        <f t="shared" si="106"/>
        <v>47.418650266753254</v>
      </c>
      <c r="E444" s="26">
        <f>D444*(1-VLOOKUP(A444,USD!A:K,9,0))</f>
        <v>47.364445557386496</v>
      </c>
      <c r="F444">
        <v>47.38</v>
      </c>
      <c r="G444" s="71">
        <f t="shared" si="107"/>
        <v>-2.5021856608273829E-3</v>
      </c>
      <c r="H444" s="42">
        <f t="shared" si="112"/>
        <v>-1.3606315164909066E-3</v>
      </c>
      <c r="I444" s="71">
        <f t="shared" si="111"/>
        <v>-1.6884761502744539E-3</v>
      </c>
      <c r="J444">
        <v>3926.85</v>
      </c>
      <c r="K444">
        <v>3930.8</v>
      </c>
      <c r="L444" s="71">
        <f t="shared" si="108"/>
        <v>1.0058953104905566E-3</v>
      </c>
      <c r="M444" s="70">
        <f t="shared" si="109"/>
        <v>1</v>
      </c>
    </row>
    <row r="445" spans="1:14">
      <c r="A445" s="68">
        <v>43032</v>
      </c>
      <c r="B445">
        <v>47.5</v>
      </c>
      <c r="C445" s="71">
        <f t="shared" si="105"/>
        <v>4.2283298097252064E-3</v>
      </c>
      <c r="D445" s="26">
        <f t="shared" si="106"/>
        <v>47.72473084359418</v>
      </c>
      <c r="E445" s="26">
        <f>D445*(1-VLOOKUP(A445,USD!A:K,9,0))</f>
        <v>47.710913045590466</v>
      </c>
      <c r="F445">
        <v>47.726999999999997</v>
      </c>
      <c r="G445" s="71">
        <f t="shared" si="107"/>
        <v>-4.708897035599402E-3</v>
      </c>
      <c r="H445" s="42">
        <f t="shared" si="112"/>
        <v>-4.4206457627194995E-3</v>
      </c>
      <c r="I445" s="71">
        <f t="shared" si="111"/>
        <v>-4.7562176545770107E-3</v>
      </c>
      <c r="J445">
        <v>3930.8</v>
      </c>
      <c r="K445">
        <v>3959.4</v>
      </c>
      <c r="L445" s="71">
        <f t="shared" si="108"/>
        <v>7.2758725959092274E-3</v>
      </c>
      <c r="M445" s="70">
        <f t="shared" si="109"/>
        <v>2</v>
      </c>
    </row>
    <row r="446" spans="1:14">
      <c r="A446" s="68">
        <v>43033</v>
      </c>
      <c r="B446">
        <v>47.8</v>
      </c>
      <c r="C446" s="71">
        <f t="shared" si="105"/>
        <v>6.3157894736840525E-3</v>
      </c>
      <c r="D446" s="26">
        <f t="shared" si="106"/>
        <v>47.938549439308979</v>
      </c>
      <c r="E446" s="26">
        <f>D446*(1-VLOOKUP(A446,USD!A:K,9,0))</f>
        <v>47.89169897631735</v>
      </c>
      <c r="F446">
        <v>47.89</v>
      </c>
      <c r="G446" s="71">
        <f t="shared" si="107"/>
        <v>-2.8901466758894934E-3</v>
      </c>
      <c r="H446" s="42">
        <f t="shared" si="112"/>
        <v>-1.9147154575305247E-3</v>
      </c>
      <c r="I446" s="71">
        <f t="shared" si="111"/>
        <v>-1.8793067446231104E-3</v>
      </c>
      <c r="J446">
        <v>3959.4</v>
      </c>
      <c r="K446">
        <v>3976.95</v>
      </c>
      <c r="L446" s="71">
        <f t="shared" si="108"/>
        <v>4.4324897711773836E-3</v>
      </c>
      <c r="M446" s="70">
        <f t="shared" si="109"/>
        <v>3</v>
      </c>
    </row>
    <row r="447" spans="1:14">
      <c r="A447" s="68">
        <v>43034</v>
      </c>
      <c r="B447">
        <v>48.1</v>
      </c>
      <c r="C447" s="71">
        <f t="shared" ref="C447:C510" si="113">B447/B446-1</f>
        <v>6.2761506276152179E-3</v>
      </c>
      <c r="D447" s="26">
        <f t="shared" ref="D447:D510" si="114">+F446*(1+L447)</f>
        <v>48.090256653968488</v>
      </c>
      <c r="E447" s="26">
        <f>D447*(1-VLOOKUP(A447,USD!A:K,9,0))</f>
        <v>48.139430682128186</v>
      </c>
      <c r="F447">
        <v>48.133000000000003</v>
      </c>
      <c r="G447" s="71">
        <f t="shared" ref="G447:G510" si="115">+B447/D447-1</f>
        <v>2.0260540719552189E-4</v>
      </c>
      <c r="H447" s="42">
        <f t="shared" si="112"/>
        <v>-8.1909323748652341E-4</v>
      </c>
      <c r="I447" s="71">
        <f t="shared" si="111"/>
        <v>-6.8560031579167902E-4</v>
      </c>
      <c r="J447">
        <v>3976.95</v>
      </c>
      <c r="K447">
        <v>3993.58</v>
      </c>
      <c r="L447" s="71">
        <f t="shared" ref="L447:L510" si="116">+K447/J447-1</f>
        <v>4.1815964495404145E-3</v>
      </c>
      <c r="M447" s="70">
        <f t="shared" ref="M447:M510" si="117">WEEKDAY(A447,2)</f>
        <v>4</v>
      </c>
    </row>
    <row r="448" spans="1:14">
      <c r="A448" s="68">
        <v>43035</v>
      </c>
      <c r="B448">
        <v>48.45</v>
      </c>
      <c r="C448" s="71">
        <f t="shared" si="113"/>
        <v>7.2765072765073047E-3</v>
      </c>
      <c r="D448" s="26">
        <f t="shared" si="114"/>
        <v>48.475173155414438</v>
      </c>
      <c r="E448" s="26">
        <f>D448*(1-VLOOKUP(A448,USD!A:K,9,0))</f>
        <v>48.320792969674329</v>
      </c>
      <c r="F448">
        <v>48.328000000000003</v>
      </c>
      <c r="G448" s="71">
        <f t="shared" si="115"/>
        <v>-5.1929995863508882E-4</v>
      </c>
      <c r="H448" s="42">
        <f t="shared" si="112"/>
        <v>2.6739426732247384E-3</v>
      </c>
      <c r="I448" s="71">
        <f t="shared" si="111"/>
        <v>2.5244164873365893E-3</v>
      </c>
      <c r="J448">
        <v>3993.58</v>
      </c>
      <c r="K448">
        <v>4021.97</v>
      </c>
      <c r="L448" s="71">
        <f t="shared" si="116"/>
        <v>7.1089098002292683E-3</v>
      </c>
      <c r="M448" s="70">
        <f t="shared" si="117"/>
        <v>5</v>
      </c>
    </row>
    <row r="449" spans="1:13">
      <c r="A449" s="68">
        <v>43038</v>
      </c>
      <c r="B449">
        <v>48.1</v>
      </c>
      <c r="C449" s="71">
        <f t="shared" si="113"/>
        <v>-7.2239422084623417E-3</v>
      </c>
      <c r="D449" s="26">
        <f t="shared" si="114"/>
        <v>48.180803974171866</v>
      </c>
      <c r="E449" s="26">
        <f>D449*(1-VLOOKUP(A449,USD!A:K,9,0))</f>
        <v>48.23123273892503</v>
      </c>
      <c r="F449">
        <v>48.21</v>
      </c>
      <c r="G449" s="71">
        <f t="shared" si="115"/>
        <v>-1.6770989171368544E-3</v>
      </c>
      <c r="H449" s="42">
        <f t="shared" si="112"/>
        <v>-2.7209078323870983E-3</v>
      </c>
      <c r="I449" s="71">
        <f t="shared" si="111"/>
        <v>-2.2816842978634622E-3</v>
      </c>
      <c r="J449">
        <v>4021.97</v>
      </c>
      <c r="K449">
        <v>4009.72</v>
      </c>
      <c r="L449" s="71">
        <f t="shared" si="116"/>
        <v>-3.0457711022210399E-3</v>
      </c>
      <c r="M449" s="70">
        <f t="shared" si="117"/>
        <v>1</v>
      </c>
    </row>
    <row r="450" spans="1:13">
      <c r="A450" s="68">
        <v>43039</v>
      </c>
      <c r="B450">
        <v>48.25</v>
      </c>
      <c r="C450" s="71">
        <f t="shared" si="113"/>
        <v>3.1185031185030354E-3</v>
      </c>
      <c r="D450" s="26">
        <f t="shared" si="114"/>
        <v>48.173930149736137</v>
      </c>
      <c r="E450" s="26">
        <f>D450*(1-VLOOKUP(A450,USD!A:K,9,0))</f>
        <v>48.319586686760843</v>
      </c>
      <c r="F450">
        <v>48.286000000000001</v>
      </c>
      <c r="G450" s="71">
        <f t="shared" si="115"/>
        <v>1.5790667281541104E-3</v>
      </c>
      <c r="H450" s="42">
        <f t="shared" si="112"/>
        <v>-1.4401341470892115E-3</v>
      </c>
      <c r="I450" s="71">
        <f t="shared" si="111"/>
        <v>-7.455577185934148E-4</v>
      </c>
      <c r="J450">
        <v>4009.72</v>
      </c>
      <c r="K450">
        <v>4006.72</v>
      </c>
      <c r="L450" s="71">
        <f t="shared" si="116"/>
        <v>-7.4818191793946109E-4</v>
      </c>
      <c r="M450" s="70">
        <f t="shared" si="117"/>
        <v>2</v>
      </c>
    </row>
    <row r="451" spans="1:13">
      <c r="A451" s="68">
        <v>43040</v>
      </c>
      <c r="B451">
        <v>48.3</v>
      </c>
      <c r="C451" s="71">
        <f t="shared" si="113"/>
        <v>1.0362694300518616E-3</v>
      </c>
      <c r="D451" s="26">
        <f t="shared" si="114"/>
        <v>48.16428233567607</v>
      </c>
      <c r="E451" s="26">
        <f>D451*(1-VLOOKUP(A451,USD!A:K,9,0))</f>
        <v>48.142953237472909</v>
      </c>
      <c r="F451">
        <v>48.158999999999999</v>
      </c>
      <c r="G451" s="71">
        <f t="shared" si="115"/>
        <v>2.8178072576283686E-3</v>
      </c>
      <c r="H451" s="42">
        <f t="shared" si="112"/>
        <v>3.2620924136588236E-3</v>
      </c>
      <c r="I451" s="71">
        <f t="shared" si="111"/>
        <v>2.9278016570111198E-3</v>
      </c>
      <c r="J451">
        <v>4006.72</v>
      </c>
      <c r="K451">
        <v>3996.62</v>
      </c>
      <c r="L451" s="71">
        <f t="shared" si="116"/>
        <v>-2.520765114607415E-3</v>
      </c>
      <c r="M451" s="70">
        <f t="shared" si="117"/>
        <v>3</v>
      </c>
    </row>
    <row r="452" spans="1:13">
      <c r="A452" s="68">
        <v>43041</v>
      </c>
      <c r="B452">
        <v>48.25</v>
      </c>
      <c r="C452" s="71">
        <f t="shared" si="113"/>
        <v>-1.0351966873705098E-3</v>
      </c>
      <c r="D452" s="26">
        <f t="shared" si="114"/>
        <v>48.165145465418277</v>
      </c>
      <c r="E452" s="26">
        <f>D452*(1-VLOOKUP(A452,USD!A:K,9,0))</f>
        <v>48.373429822290895</v>
      </c>
      <c r="F452">
        <v>48.378</v>
      </c>
      <c r="G452" s="71">
        <f t="shared" si="115"/>
        <v>1.761741478444101E-3</v>
      </c>
      <c r="H452" s="42">
        <f t="shared" si="112"/>
        <v>-2.5516036953413535E-3</v>
      </c>
      <c r="I452" s="71">
        <f t="shared" si="111"/>
        <v>-2.6458307495142996E-3</v>
      </c>
      <c r="J452">
        <v>3996.62</v>
      </c>
      <c r="K452">
        <v>3997.13</v>
      </c>
      <c r="L452" s="71">
        <f t="shared" si="116"/>
        <v>1.2760782861520603E-4</v>
      </c>
      <c r="M452" s="70">
        <f t="shared" si="117"/>
        <v>4</v>
      </c>
    </row>
    <row r="453" spans="1:13">
      <c r="A453" s="68">
        <v>43042</v>
      </c>
      <c r="B453">
        <v>48</v>
      </c>
      <c r="C453" s="71">
        <f t="shared" si="113"/>
        <v>-5.1813471502590858E-3</v>
      </c>
      <c r="D453" s="26">
        <f t="shared" si="114"/>
        <v>48.324382894726966</v>
      </c>
      <c r="E453" s="26">
        <f>D453*(1-VLOOKUP(A453,USD!A:K,9,0))</f>
        <v>48.189420552965963</v>
      </c>
      <c r="F453">
        <v>48.171999999999997</v>
      </c>
      <c r="G453" s="71">
        <f t="shared" si="115"/>
        <v>-6.7126132874499866E-3</v>
      </c>
      <c r="H453" s="42">
        <f t="shared" si="112"/>
        <v>-3.9307497536262836E-3</v>
      </c>
      <c r="I453" s="71">
        <f t="shared" si="111"/>
        <v>-3.5705389022667733E-3</v>
      </c>
      <c r="J453">
        <v>3997.13</v>
      </c>
      <c r="K453">
        <v>3992.7</v>
      </c>
      <c r="L453" s="71">
        <f t="shared" si="116"/>
        <v>-1.10829520180733E-3</v>
      </c>
      <c r="M453" s="70">
        <f t="shared" si="117"/>
        <v>5</v>
      </c>
    </row>
    <row r="454" spans="1:13">
      <c r="A454" s="68">
        <v>43045</v>
      </c>
      <c r="B454">
        <v>48.3</v>
      </c>
      <c r="C454" s="71">
        <f t="shared" si="113"/>
        <v>6.2499999999998668E-3</v>
      </c>
      <c r="D454" s="26">
        <f t="shared" si="114"/>
        <v>48.512112875998703</v>
      </c>
      <c r="E454" s="26">
        <f>D454*(1-VLOOKUP(A454,USD!A:K,9,0))</f>
        <v>48.382156584747534</v>
      </c>
      <c r="F454">
        <v>48.356000000000002</v>
      </c>
      <c r="G454" s="71">
        <f t="shared" si="115"/>
        <v>-4.3723693614600156E-3</v>
      </c>
      <c r="H454" s="42">
        <f t="shared" si="112"/>
        <v>-1.6980761203487793E-3</v>
      </c>
      <c r="I454" s="71">
        <f t="shared" si="111"/>
        <v>-1.1580775911986807E-3</v>
      </c>
      <c r="J454">
        <v>3992.7</v>
      </c>
      <c r="K454">
        <v>4020.89</v>
      </c>
      <c r="L454" s="71">
        <f t="shared" si="116"/>
        <v>7.0603852029955672E-3</v>
      </c>
      <c r="M454" s="70">
        <f t="shared" si="117"/>
        <v>1</v>
      </c>
    </row>
    <row r="455" spans="1:13">
      <c r="A455" s="68">
        <v>43046</v>
      </c>
      <c r="B455">
        <v>48.9</v>
      </c>
      <c r="C455" s="71">
        <f t="shared" si="113"/>
        <v>1.2422360248447228E-2</v>
      </c>
      <c r="D455" s="26">
        <f t="shared" si="114"/>
        <v>48.757193805351548</v>
      </c>
      <c r="E455" s="26">
        <f>D455*(1-VLOOKUP(A455,USD!A:K,9,0))</f>
        <v>48.843113928147773</v>
      </c>
      <c r="F455">
        <v>48.856000000000002</v>
      </c>
      <c r="G455" s="71">
        <f t="shared" si="115"/>
        <v>2.9289256313347334E-3</v>
      </c>
      <c r="H455" s="42">
        <f t="shared" si="112"/>
        <v>1.1646692292368588E-3</v>
      </c>
      <c r="I455" s="71">
        <f t="shared" si="111"/>
        <v>9.0060586212525884E-4</v>
      </c>
      <c r="J455">
        <v>4020.89</v>
      </c>
      <c r="K455">
        <v>4054.25</v>
      </c>
      <c r="L455" s="71">
        <f t="shared" si="116"/>
        <v>8.2966706375950938E-3</v>
      </c>
      <c r="M455" s="70">
        <f t="shared" si="117"/>
        <v>2</v>
      </c>
    </row>
    <row r="456" spans="1:13">
      <c r="A456" s="68">
        <v>43047</v>
      </c>
      <c r="B456">
        <v>48.65</v>
      </c>
      <c r="C456" s="71">
        <f t="shared" si="113"/>
        <v>-5.1124744376278564E-3</v>
      </c>
      <c r="D456" s="26">
        <f t="shared" si="114"/>
        <v>48.780804479250172</v>
      </c>
      <c r="E456" s="26">
        <f>D456*(1-VLOOKUP(A456,USD!A:K,9,0))</f>
        <v>48.641693669994005</v>
      </c>
      <c r="F456">
        <v>48.652999999999999</v>
      </c>
      <c r="G456" s="71">
        <f t="shared" si="115"/>
        <v>-2.6814744169668669E-3</v>
      </c>
      <c r="H456" s="42">
        <f t="shared" si="112"/>
        <v>1.7076564114626436E-4</v>
      </c>
      <c r="I456" s="71">
        <f t="shared" si="111"/>
        <v>-6.1661151419256655E-5</v>
      </c>
      <c r="J456">
        <v>4054.25</v>
      </c>
      <c r="K456">
        <v>4048.01</v>
      </c>
      <c r="L456" s="71">
        <f t="shared" si="116"/>
        <v>-1.5391256089288818E-3</v>
      </c>
      <c r="M456" s="70">
        <f t="shared" si="117"/>
        <v>3</v>
      </c>
    </row>
    <row r="457" spans="1:13">
      <c r="A457" s="68">
        <v>43048</v>
      </c>
      <c r="B457">
        <v>49</v>
      </c>
      <c r="C457" s="71">
        <f t="shared" si="113"/>
        <v>7.194244604316502E-3</v>
      </c>
      <c r="D457" s="26">
        <f t="shared" si="114"/>
        <v>48.988209688217168</v>
      </c>
      <c r="E457" s="26">
        <f>D457*(1-VLOOKUP(A457,USD!A:K,9,0))</f>
        <v>49.063881529133177</v>
      </c>
      <c r="F457">
        <v>49.033999999999999</v>
      </c>
      <c r="G457" s="71">
        <f t="shared" si="115"/>
        <v>2.406765190618998E-4</v>
      </c>
      <c r="H457" s="42">
        <f t="shared" si="112"/>
        <v>-1.3020072432557983E-3</v>
      </c>
      <c r="I457" s="71">
        <f t="shared" si="111"/>
        <v>-6.9339641881138725E-4</v>
      </c>
      <c r="J457">
        <v>4048.01</v>
      </c>
      <c r="K457">
        <v>4075.9</v>
      </c>
      <c r="L457" s="71">
        <f t="shared" si="116"/>
        <v>6.8898051141177419E-3</v>
      </c>
      <c r="M457" s="70">
        <f t="shared" si="117"/>
        <v>4</v>
      </c>
    </row>
    <row r="458" spans="1:13">
      <c r="A458" s="68">
        <v>43049</v>
      </c>
      <c r="B458">
        <v>49.4</v>
      </c>
      <c r="C458" s="71">
        <f t="shared" si="113"/>
        <v>8.1632653061223248E-3</v>
      </c>
      <c r="D458" s="26">
        <f t="shared" si="114"/>
        <v>49.467208454574447</v>
      </c>
      <c r="E458" s="26">
        <f>D458*(1-VLOOKUP(A458,USD!A:K,9,0))</f>
        <v>49.387036913458772</v>
      </c>
      <c r="F458">
        <v>49.396000000000001</v>
      </c>
      <c r="G458" s="71">
        <f t="shared" si="115"/>
        <v>-1.3586465999221309E-3</v>
      </c>
      <c r="H458" s="42">
        <f t="shared" si="112"/>
        <v>2.6247953615721187E-4</v>
      </c>
      <c r="I458" s="71">
        <f t="shared" si="111"/>
        <v>8.0978216859595165E-5</v>
      </c>
      <c r="J458">
        <v>4075.9</v>
      </c>
      <c r="K458">
        <v>4111.91</v>
      </c>
      <c r="L458" s="71">
        <f t="shared" si="116"/>
        <v>8.834858558845804E-3</v>
      </c>
      <c r="M458" s="70">
        <f t="shared" si="117"/>
        <v>5</v>
      </c>
    </row>
    <row r="459" spans="1:13">
      <c r="A459" s="68">
        <v>43052</v>
      </c>
      <c r="B459">
        <v>49.45</v>
      </c>
      <c r="C459" s="71">
        <f t="shared" si="113"/>
        <v>1.0121457489880026E-3</v>
      </c>
      <c r="D459" s="26">
        <f t="shared" si="114"/>
        <v>49.59012860690045</v>
      </c>
      <c r="E459" s="26">
        <f>D459*(1-VLOOKUP(A459,USD!A:K,9,0))</f>
        <v>49.541491412718756</v>
      </c>
      <c r="F459">
        <v>49.555</v>
      </c>
      <c r="G459" s="71">
        <f t="shared" si="115"/>
        <v>-2.8257359042409558E-3</v>
      </c>
      <c r="H459" s="42">
        <f t="shared" si="112"/>
        <v>-1.8467633918518578E-3</v>
      </c>
      <c r="I459" s="71">
        <f t="shared" si="111"/>
        <v>-2.1188578347289821E-3</v>
      </c>
      <c r="J459">
        <v>4111.91</v>
      </c>
      <c r="K459">
        <v>4128.07</v>
      </c>
      <c r="L459" s="71">
        <f t="shared" si="116"/>
        <v>3.93004710706224E-3</v>
      </c>
      <c r="M459" s="70">
        <f t="shared" si="117"/>
        <v>1</v>
      </c>
    </row>
    <row r="460" spans="1:13">
      <c r="A460" s="68">
        <v>43053</v>
      </c>
      <c r="B460">
        <v>49</v>
      </c>
      <c r="C460" s="71">
        <f t="shared" si="113"/>
        <v>-9.1001011122345821E-3</v>
      </c>
      <c r="D460" s="26">
        <f t="shared" si="114"/>
        <v>49.210233656406032</v>
      </c>
      <c r="E460" s="26">
        <f>D460*(1-VLOOKUP(A460,USD!A:K,9,0))</f>
        <v>49.240467517825721</v>
      </c>
      <c r="F460">
        <v>49.246000000000002</v>
      </c>
      <c r="G460" s="71">
        <f t="shared" si="115"/>
        <v>-4.2721531841104499E-3</v>
      </c>
      <c r="H460" s="42">
        <f t="shared" si="112"/>
        <v>-4.8835344168628447E-3</v>
      </c>
      <c r="I460" s="71">
        <f t="shared" si="111"/>
        <v>-4.9953295699143307E-3</v>
      </c>
      <c r="J460">
        <v>4128.07</v>
      </c>
      <c r="K460">
        <v>4099.3500000000004</v>
      </c>
      <c r="L460" s="71">
        <f t="shared" si="116"/>
        <v>-6.9572463645236615E-3</v>
      </c>
      <c r="M460" s="70">
        <f t="shared" si="117"/>
        <v>2</v>
      </c>
    </row>
    <row r="461" spans="1:13">
      <c r="A461" s="68">
        <v>43054</v>
      </c>
      <c r="B461">
        <v>48.6</v>
      </c>
      <c r="C461" s="71">
        <f t="shared" si="113"/>
        <v>-8.1632653061224358E-3</v>
      </c>
      <c r="D461" s="26">
        <f t="shared" si="114"/>
        <v>48.937502974861864</v>
      </c>
      <c r="E461" s="26">
        <f>D461*(1-VLOOKUP(A461,USD!A:K,9,0))</f>
        <v>48.987298347306862</v>
      </c>
      <c r="F461">
        <v>48.99</v>
      </c>
      <c r="G461" s="71">
        <f t="shared" si="115"/>
        <v>-6.8966120939033537E-3</v>
      </c>
      <c r="H461" s="42">
        <f t="shared" si="112"/>
        <v>-7.9060973022234693E-3</v>
      </c>
      <c r="I461" s="71">
        <f t="shared" si="111"/>
        <v>-7.9608083282303177E-3</v>
      </c>
      <c r="J461">
        <v>4099.3500000000004</v>
      </c>
      <c r="K461">
        <v>4073.67</v>
      </c>
      <c r="L461" s="71">
        <f t="shared" si="116"/>
        <v>-6.2644077719639091E-3</v>
      </c>
      <c r="M461" s="70">
        <f t="shared" si="117"/>
        <v>3</v>
      </c>
    </row>
    <row r="462" spans="1:13">
      <c r="A462" s="68">
        <v>43055</v>
      </c>
      <c r="B462">
        <v>49.25</v>
      </c>
      <c r="C462" s="71">
        <f t="shared" si="113"/>
        <v>1.337448559670773E-2</v>
      </c>
      <c r="D462" s="26">
        <f t="shared" si="114"/>
        <v>49.366895182967696</v>
      </c>
      <c r="E462" s="26">
        <f>D462*(1-VLOOKUP(A462,USD!A:K,9,0))</f>
        <v>49.37730471228366</v>
      </c>
      <c r="F462">
        <v>49.375</v>
      </c>
      <c r="G462" s="71">
        <f t="shared" si="115"/>
        <v>-2.3678860607792007E-3</v>
      </c>
      <c r="H462" s="42">
        <f t="shared" si="112"/>
        <v>-2.5782029421300701E-3</v>
      </c>
      <c r="I462" s="71">
        <f t="shared" si="111"/>
        <v>-2.5316455696202667E-3</v>
      </c>
      <c r="J462">
        <v>4073.67</v>
      </c>
      <c r="K462">
        <v>4105.01</v>
      </c>
      <c r="L462" s="71">
        <f t="shared" si="116"/>
        <v>7.693308490869466E-3</v>
      </c>
      <c r="M462" s="70">
        <f t="shared" si="117"/>
        <v>4</v>
      </c>
    </row>
    <row r="463" spans="1:13">
      <c r="A463" s="68">
        <v>43056</v>
      </c>
      <c r="B463">
        <v>49.35</v>
      </c>
      <c r="C463" s="71">
        <f t="shared" si="113"/>
        <v>2.0304568527920175E-3</v>
      </c>
      <c r="D463" s="26">
        <f t="shared" si="114"/>
        <v>49.565523287397589</v>
      </c>
      <c r="E463" s="26">
        <f>D463*(1-VLOOKUP(A463,USD!A:K,9,0))</f>
        <v>49.592520523118921</v>
      </c>
      <c r="F463">
        <v>49.597000000000001</v>
      </c>
      <c r="G463" s="71">
        <f t="shared" si="115"/>
        <v>-4.3482500153969594E-3</v>
      </c>
      <c r="H463" s="42">
        <f t="shared" si="112"/>
        <v>-4.8902641075857511E-3</v>
      </c>
      <c r="I463" s="71">
        <f t="shared" si="111"/>
        <v>-4.9801399278182057E-3</v>
      </c>
      <c r="J463">
        <v>4105.01</v>
      </c>
      <c r="K463">
        <v>4120.8500000000004</v>
      </c>
      <c r="L463" s="71">
        <f t="shared" si="116"/>
        <v>3.8586994915967843E-3</v>
      </c>
      <c r="M463" s="70">
        <f t="shared" si="117"/>
        <v>5</v>
      </c>
    </row>
    <row r="464" spans="1:13">
      <c r="A464" s="68">
        <v>43059</v>
      </c>
      <c r="B464">
        <v>49.7</v>
      </c>
      <c r="C464" s="71">
        <f t="shared" si="113"/>
        <v>7.0921985815604049E-3</v>
      </c>
      <c r="D464" s="26">
        <f t="shared" si="114"/>
        <v>49.873578633049007</v>
      </c>
      <c r="E464" s="26">
        <f>D464*(1-VLOOKUP(A464,USD!A:K,9,0))</f>
        <v>49.819488620349965</v>
      </c>
      <c r="F464">
        <v>49.786000000000001</v>
      </c>
      <c r="G464" s="71">
        <f t="shared" si="115"/>
        <v>-3.4803725300349697E-3</v>
      </c>
      <c r="H464" s="42">
        <f t="shared" si="112"/>
        <v>-2.3984312898216453E-3</v>
      </c>
      <c r="I464" s="71">
        <f t="shared" si="111"/>
        <v>-1.7273932430803551E-3</v>
      </c>
      <c r="J464">
        <v>4120.8500000000004</v>
      </c>
      <c r="K464">
        <v>4143.83</v>
      </c>
      <c r="L464" s="71">
        <f t="shared" si="116"/>
        <v>5.5765194074037794E-3</v>
      </c>
      <c r="M464" s="70">
        <f t="shared" si="117"/>
        <v>1</v>
      </c>
    </row>
    <row r="465" spans="1:14">
      <c r="A465" s="68">
        <v>43060</v>
      </c>
      <c r="B465">
        <v>50.85</v>
      </c>
      <c r="C465" s="71">
        <f t="shared" si="113"/>
        <v>2.3138832997987802E-2</v>
      </c>
      <c r="D465" s="26">
        <f t="shared" si="114"/>
        <v>50.673510303270163</v>
      </c>
      <c r="E465" s="26">
        <f>D465*(1-VLOOKUP(A465,USD!A:K,9,0))</f>
        <v>50.65688212019132</v>
      </c>
      <c r="F465">
        <v>50.661999999999999</v>
      </c>
      <c r="G465" s="71">
        <f t="shared" si="115"/>
        <v>3.4828788389353882E-3</v>
      </c>
      <c r="H465" s="42">
        <f t="shared" si="112"/>
        <v>3.8122733126464414E-3</v>
      </c>
      <c r="I465" s="71">
        <f t="shared" si="111"/>
        <v>3.7108681062729687E-3</v>
      </c>
      <c r="J465">
        <v>4143.83</v>
      </c>
      <c r="K465">
        <v>4217.7</v>
      </c>
      <c r="L465" s="71">
        <f t="shared" si="116"/>
        <v>1.7826503500384838E-2</v>
      </c>
      <c r="M465" s="70">
        <f t="shared" si="117"/>
        <v>2</v>
      </c>
    </row>
    <row r="466" spans="1:14">
      <c r="A466" s="68">
        <v>43061</v>
      </c>
      <c r="B466">
        <v>50.85</v>
      </c>
      <c r="C466" s="71">
        <f t="shared" si="113"/>
        <v>0</v>
      </c>
      <c r="D466" s="26">
        <f t="shared" si="114"/>
        <v>50.780556070844298</v>
      </c>
      <c r="E466" s="26">
        <f>D466*(1-VLOOKUP(A466,USD!A:K,9,0))</f>
        <v>50.986594043649987</v>
      </c>
      <c r="F466">
        <v>50.997999999999998</v>
      </c>
      <c r="G466" s="71">
        <f t="shared" si="115"/>
        <v>1.367529907684073E-3</v>
      </c>
      <c r="H466" s="42">
        <f t="shared" si="112"/>
        <v>-2.679018793313559E-3</v>
      </c>
      <c r="I466" s="71">
        <f t="shared" si="111"/>
        <v>-2.9020745911603196E-3</v>
      </c>
      <c r="J466">
        <v>4217.7</v>
      </c>
      <c r="K466">
        <v>4227.57</v>
      </c>
      <c r="L466" s="71">
        <f t="shared" si="116"/>
        <v>2.3401379898997376E-3</v>
      </c>
      <c r="M466" s="70">
        <f t="shared" si="117"/>
        <v>3</v>
      </c>
    </row>
    <row r="467" spans="1:14">
      <c r="A467" s="68">
        <v>43062</v>
      </c>
      <c r="B467">
        <v>49.35</v>
      </c>
      <c r="C467" s="71">
        <f t="shared" si="113"/>
        <v>-2.9498525073746285E-2</v>
      </c>
      <c r="D467" s="26">
        <f t="shared" si="114"/>
        <v>49.488049919930361</v>
      </c>
      <c r="E467" s="26">
        <f>D467*(1-VLOOKUP(A467,USD!A:K,9,0))</f>
        <v>49.68504401111305</v>
      </c>
      <c r="F467">
        <v>49.68</v>
      </c>
      <c r="G467" s="71">
        <f t="shared" si="115"/>
        <v>-2.7895607152377266E-3</v>
      </c>
      <c r="H467" s="42">
        <f t="shared" si="112"/>
        <v>-6.7433574384699879E-3</v>
      </c>
      <c r="I467" s="71">
        <f t="shared" si="111"/>
        <v>-6.6425120772946045E-3</v>
      </c>
      <c r="J467">
        <v>4227.57</v>
      </c>
      <c r="K467">
        <v>4102.3999999999996</v>
      </c>
      <c r="L467" s="71">
        <f t="shared" si="116"/>
        <v>-2.9608025414126771E-2</v>
      </c>
      <c r="M467" s="70">
        <f t="shared" si="117"/>
        <v>4</v>
      </c>
      <c r="N467" t="s">
        <v>573</v>
      </c>
    </row>
    <row r="468" spans="1:14">
      <c r="A468" s="68">
        <v>43063</v>
      </c>
      <c r="B468">
        <v>49.55</v>
      </c>
      <c r="C468" s="71">
        <f t="shared" si="113"/>
        <v>4.0526849037485491E-3</v>
      </c>
      <c r="D468" s="26">
        <f t="shared" si="114"/>
        <v>49.701797971918879</v>
      </c>
      <c r="E468" s="26">
        <f>D468*(1-VLOOKUP(A468,USD!A:K,9,0))</f>
        <v>49.733553539012121</v>
      </c>
      <c r="F468">
        <v>49.701999999999998</v>
      </c>
      <c r="G468" s="71">
        <f t="shared" si="115"/>
        <v>-3.054174659931741E-3</v>
      </c>
      <c r="H468" s="42">
        <f t="shared" si="112"/>
        <v>-3.6907384642872465E-3</v>
      </c>
      <c r="I468" s="71">
        <f t="shared" si="111"/>
        <v>-3.0582270331174222E-3</v>
      </c>
      <c r="J468">
        <v>4102.3999999999996</v>
      </c>
      <c r="K468">
        <v>4104.2</v>
      </c>
      <c r="L468" s="71">
        <f t="shared" si="116"/>
        <v>4.3876755070204609E-4</v>
      </c>
      <c r="M468" s="70">
        <f t="shared" si="117"/>
        <v>5</v>
      </c>
    </row>
    <row r="469" spans="1:14">
      <c r="A469" s="68">
        <v>43066</v>
      </c>
      <c r="B469">
        <v>48.75</v>
      </c>
      <c r="C469" s="71">
        <f t="shared" si="113"/>
        <v>-1.6145307769929285E-2</v>
      </c>
      <c r="D469" s="26">
        <f t="shared" si="114"/>
        <v>49.045030675892981</v>
      </c>
      <c r="E469" s="26">
        <f>D469*(1-VLOOKUP(A469,USD!A:K,9,0))</f>
        <v>48.985873883107423</v>
      </c>
      <c r="F469">
        <v>48.929000000000002</v>
      </c>
      <c r="G469" s="71">
        <f t="shared" si="115"/>
        <v>-6.0155059916803255E-3</v>
      </c>
      <c r="H469" s="42">
        <f t="shared" ref="H469:H474" si="118">(+B469/(E469)-1)</f>
        <v>-4.8151408642882476E-3</v>
      </c>
      <c r="I469" s="71">
        <f t="shared" si="111"/>
        <v>-3.6583621165362512E-3</v>
      </c>
      <c r="J469">
        <v>4104.2</v>
      </c>
      <c r="K469">
        <v>4049.95</v>
      </c>
      <c r="L469" s="71">
        <f t="shared" si="116"/>
        <v>-1.3218166756006067E-2</v>
      </c>
      <c r="M469" s="70">
        <f t="shared" si="117"/>
        <v>1</v>
      </c>
    </row>
    <row r="470" spans="1:14">
      <c r="A470" s="68">
        <v>43067</v>
      </c>
      <c r="B470">
        <v>48.8</v>
      </c>
      <c r="C470" s="71">
        <f t="shared" si="113"/>
        <v>1.0256410256410664E-3</v>
      </c>
      <c r="D470" s="26">
        <f t="shared" si="114"/>
        <v>48.999917722441026</v>
      </c>
      <c r="E470" s="26">
        <f>D470*(1-VLOOKUP(A470,USD!A:K,9,0))</f>
        <v>48.922337970753674</v>
      </c>
      <c r="F470">
        <v>48.92</v>
      </c>
      <c r="G470" s="71">
        <f t="shared" si="115"/>
        <v>-4.0799603700042431E-3</v>
      </c>
      <c r="H470" s="42">
        <f t="shared" si="118"/>
        <v>-2.5006566699001809E-3</v>
      </c>
      <c r="I470" s="71">
        <f t="shared" si="111"/>
        <v>-2.4529844644318732E-3</v>
      </c>
      <c r="J470">
        <v>4049.95</v>
      </c>
      <c r="K470">
        <v>4055.82</v>
      </c>
      <c r="L470" s="71">
        <f t="shared" si="116"/>
        <v>1.4494006098841883E-3</v>
      </c>
      <c r="M470" s="70">
        <f t="shared" si="117"/>
        <v>2</v>
      </c>
    </row>
    <row r="471" spans="1:14">
      <c r="A471" s="68">
        <v>43068</v>
      </c>
      <c r="B471">
        <v>48.75</v>
      </c>
      <c r="C471" s="71">
        <f t="shared" si="113"/>
        <v>-1.0245901639344135E-3</v>
      </c>
      <c r="D471" s="26">
        <f t="shared" si="114"/>
        <v>48.8950323239197</v>
      </c>
      <c r="E471" s="26">
        <f>D471*(1-VLOOKUP(A471,USD!A:K,9,0))</f>
        <v>48.887038658250987</v>
      </c>
      <c r="F471">
        <v>48.920999999999999</v>
      </c>
      <c r="G471" s="71">
        <f t="shared" si="115"/>
        <v>-2.966197526139025E-3</v>
      </c>
      <c r="H471" s="42">
        <f t="shared" si="118"/>
        <v>-2.8031695519331601E-3</v>
      </c>
      <c r="I471" s="71">
        <f t="shared" si="111"/>
        <v>-3.4954314098240014E-3</v>
      </c>
      <c r="J471">
        <v>4055.82</v>
      </c>
      <c r="K471">
        <v>4053.75</v>
      </c>
      <c r="L471" s="71">
        <f t="shared" si="116"/>
        <v>-5.1037767948280965E-4</v>
      </c>
      <c r="M471" s="70">
        <f t="shared" si="117"/>
        <v>3</v>
      </c>
    </row>
    <row r="472" spans="1:14">
      <c r="A472" s="68">
        <v>43069</v>
      </c>
      <c r="B472">
        <v>48.05</v>
      </c>
      <c r="C472" s="71">
        <f t="shared" si="113"/>
        <v>-1.4358974358974375E-2</v>
      </c>
      <c r="D472" s="26">
        <f t="shared" si="114"/>
        <v>48.34595574468085</v>
      </c>
      <c r="E472" s="26">
        <f>D472*(1-VLOOKUP(A472,USD!A:K,9,0))</f>
        <v>48.274696063266795</v>
      </c>
      <c r="F472">
        <v>48.290999999999997</v>
      </c>
      <c r="G472" s="71">
        <f t="shared" si="115"/>
        <v>-6.1216236212977559E-3</v>
      </c>
      <c r="H472" s="42">
        <f t="shared" si="118"/>
        <v>-4.6545308741523517E-3</v>
      </c>
      <c r="I472" s="71">
        <f t="shared" si="111"/>
        <v>-4.990577954484321E-3</v>
      </c>
      <c r="J472">
        <v>4053.75</v>
      </c>
      <c r="K472">
        <v>4006.1</v>
      </c>
      <c r="L472" s="71">
        <f t="shared" si="116"/>
        <v>-1.1754548257785991E-2</v>
      </c>
      <c r="M472" s="70">
        <f t="shared" si="117"/>
        <v>4</v>
      </c>
    </row>
    <row r="473" spans="1:14">
      <c r="A473" s="68">
        <v>43070</v>
      </c>
      <c r="B473">
        <v>47.9</v>
      </c>
      <c r="C473" s="71">
        <f t="shared" si="113"/>
        <v>-3.1217481789802548E-3</v>
      </c>
      <c r="D473" s="26">
        <f t="shared" si="114"/>
        <v>48.1950472379621</v>
      </c>
      <c r="E473" s="26">
        <f>D473*(1-VLOOKUP(A473,USD!A:K,9,0))</f>
        <v>48.19901731246771</v>
      </c>
      <c r="F473">
        <v>48.209000000000003</v>
      </c>
      <c r="G473" s="71">
        <f t="shared" si="115"/>
        <v>-6.1219410472888036E-3</v>
      </c>
      <c r="H473" s="42">
        <f t="shared" si="118"/>
        <v>-6.2038051632717917E-3</v>
      </c>
      <c r="I473" s="71">
        <f t="shared" si="111"/>
        <v>-6.4095915700388417E-3</v>
      </c>
      <c r="J473">
        <v>4006.1</v>
      </c>
      <c r="K473">
        <v>3998.14</v>
      </c>
      <c r="L473" s="71">
        <f t="shared" si="116"/>
        <v>-1.9869698709468198E-3</v>
      </c>
      <c r="M473" s="70">
        <f t="shared" si="117"/>
        <v>5</v>
      </c>
      <c r="N473" t="s">
        <v>590</v>
      </c>
    </row>
    <row r="474" spans="1:14">
      <c r="A474" s="68">
        <v>43073</v>
      </c>
      <c r="B474">
        <v>48.3</v>
      </c>
      <c r="C474" s="71">
        <f t="shared" si="113"/>
        <v>8.3507306889352151E-3</v>
      </c>
      <c r="D474" s="26">
        <f t="shared" si="114"/>
        <v>48.458838795039696</v>
      </c>
      <c r="E474" s="26">
        <f>D474*(1-VLOOKUP(A474,USD!A:K,9,0))</f>
        <v>48.46704316851369</v>
      </c>
      <c r="F474">
        <v>48.502000000000002</v>
      </c>
      <c r="G474" s="71">
        <f t="shared" si="115"/>
        <v>-3.2778085275942948E-3</v>
      </c>
      <c r="H474" s="42">
        <f t="shared" si="118"/>
        <v>-3.4465310362116197E-3</v>
      </c>
      <c r="I474" s="71">
        <f t="shared" si="111"/>
        <v>-4.1647767102388489E-3</v>
      </c>
      <c r="J474">
        <v>3998.14</v>
      </c>
      <c r="K474">
        <v>4018.86</v>
      </c>
      <c r="L474" s="71">
        <f t="shared" si="116"/>
        <v>5.1824098205666136E-3</v>
      </c>
      <c r="M474" s="70">
        <f t="shared" si="117"/>
        <v>1</v>
      </c>
      <c r="N474" t="s">
        <v>592</v>
      </c>
    </row>
    <row r="475" spans="1:14">
      <c r="A475" s="68">
        <v>43074</v>
      </c>
      <c r="B475">
        <v>48.55</v>
      </c>
      <c r="C475" s="71">
        <f t="shared" si="113"/>
        <v>5.1759834368529933E-3</v>
      </c>
      <c r="D475" s="26">
        <f t="shared" si="114"/>
        <v>48.759181792846732</v>
      </c>
      <c r="E475" s="26">
        <f>D475*(1-VLOOKUP(A475,USD!A:K,9,0))</f>
        <v>48.762241002851859</v>
      </c>
      <c r="F475">
        <v>48.767000000000003</v>
      </c>
      <c r="G475" s="71">
        <f t="shared" si="115"/>
        <v>-4.290100554505627E-3</v>
      </c>
      <c r="H475" s="42">
        <f t="shared" ref="H475:H506" si="119">(+B475/(E475)-1)</f>
        <v>-4.3525686778720374E-3</v>
      </c>
      <c r="I475" s="71">
        <f t="shared" si="111"/>
        <v>-4.4497303504420493E-3</v>
      </c>
      <c r="J475">
        <v>4018.86</v>
      </c>
      <c r="K475">
        <v>4040.17</v>
      </c>
      <c r="L475" s="71">
        <f t="shared" si="116"/>
        <v>5.302498718542159E-3</v>
      </c>
      <c r="M475" s="70">
        <f t="shared" si="117"/>
        <v>2</v>
      </c>
    </row>
    <row r="476" spans="1:14">
      <c r="A476" s="68">
        <v>43075</v>
      </c>
      <c r="B476">
        <v>48</v>
      </c>
      <c r="C476" s="71">
        <f t="shared" si="113"/>
        <v>-1.1328527291452062E-2</v>
      </c>
      <c r="D476" s="26">
        <f t="shared" si="114"/>
        <v>48.473082553456912</v>
      </c>
      <c r="E476" s="26">
        <f>D476*(1-VLOOKUP(A476,USD!A:K,9,0))</f>
        <v>48.45238377237299</v>
      </c>
      <c r="F476">
        <v>48.402000000000001</v>
      </c>
      <c r="G476" s="71">
        <f t="shared" si="115"/>
        <v>-9.7596960732833082E-3</v>
      </c>
      <c r="H476" s="42">
        <f t="shared" si="119"/>
        <v>-9.3366669945129654E-3</v>
      </c>
      <c r="I476" s="71">
        <f t="shared" si="111"/>
        <v>-8.305441923887491E-3</v>
      </c>
      <c r="J476">
        <v>4040.17</v>
      </c>
      <c r="K476">
        <v>4015.82</v>
      </c>
      <c r="L476" s="71">
        <f t="shared" si="116"/>
        <v>-6.0269741124754361E-3</v>
      </c>
      <c r="M476" s="70">
        <f t="shared" si="117"/>
        <v>3</v>
      </c>
    </row>
    <row r="477" spans="1:14">
      <c r="A477" s="68">
        <v>43076</v>
      </c>
      <c r="B477">
        <v>47.55</v>
      </c>
      <c r="C477" s="71">
        <f t="shared" si="113"/>
        <v>-9.3750000000000222E-3</v>
      </c>
      <c r="D477" s="26">
        <f t="shared" si="114"/>
        <v>47.862515282059455</v>
      </c>
      <c r="E477" s="26">
        <f>D477*(1-VLOOKUP(A477,USD!A:K,9,0))</f>
        <v>47.853980906238561</v>
      </c>
      <c r="F477">
        <v>47.850999999999999</v>
      </c>
      <c r="G477" s="71">
        <f t="shared" si="115"/>
        <v>-6.5294370807252866E-3</v>
      </c>
      <c r="H477" s="42">
        <f t="shared" si="119"/>
        <v>-6.3522595295500972E-3</v>
      </c>
      <c r="I477" s="71">
        <f t="shared" si="111"/>
        <v>-6.2903596581054266E-3</v>
      </c>
      <c r="J477">
        <v>4015.82</v>
      </c>
      <c r="K477">
        <v>3971.06</v>
      </c>
      <c r="L477" s="71">
        <f t="shared" si="116"/>
        <v>-1.1145917894726409E-2</v>
      </c>
      <c r="M477" s="70">
        <f t="shared" si="117"/>
        <v>4</v>
      </c>
    </row>
    <row r="478" spans="1:14">
      <c r="A478" s="68">
        <v>43077</v>
      </c>
      <c r="B478">
        <v>48.25</v>
      </c>
      <c r="C478" s="71">
        <f t="shared" si="113"/>
        <v>1.4721345951629994E-2</v>
      </c>
      <c r="D478" s="26">
        <f t="shared" si="114"/>
        <v>48.240453778084444</v>
      </c>
      <c r="E478" s="26">
        <f>D478*(1-VLOOKUP(A478,USD!A:K,9,0))</f>
        <v>48.203840539109855</v>
      </c>
      <c r="F478">
        <v>48.165999999999997</v>
      </c>
      <c r="G478" s="71">
        <f t="shared" si="115"/>
        <v>1.9788831090750136E-4</v>
      </c>
      <c r="H478" s="42">
        <f t="shared" si="119"/>
        <v>9.5758886374808228E-4</v>
      </c>
      <c r="I478" s="71">
        <f t="shared" si="111"/>
        <v>1.7439687746543253E-3</v>
      </c>
      <c r="J478">
        <v>3971.06</v>
      </c>
      <c r="K478">
        <v>4003.38</v>
      </c>
      <c r="L478" s="71">
        <f t="shared" si="116"/>
        <v>8.1388848317578422E-3</v>
      </c>
      <c r="M478" s="70">
        <f t="shared" si="117"/>
        <v>5</v>
      </c>
    </row>
    <row r="479" spans="1:14">
      <c r="A479" s="68">
        <v>43080</v>
      </c>
      <c r="B479">
        <v>49.1</v>
      </c>
      <c r="C479" s="71">
        <f t="shared" si="113"/>
        <v>1.7616580310880758E-2</v>
      </c>
      <c r="D479" s="26">
        <f t="shared" si="114"/>
        <v>48.961511772552186</v>
      </c>
      <c r="E479" s="26">
        <f>D479*(1-VLOOKUP(A479,USD!A:K,9,0))</f>
        <v>48.994381663042425</v>
      </c>
      <c r="F479">
        <v>48.994999999999997</v>
      </c>
      <c r="G479" s="71">
        <f t="shared" si="115"/>
        <v>2.8285120788580365E-3</v>
      </c>
      <c r="H479" s="42">
        <f t="shared" si="119"/>
        <v>2.1557234395561675E-3</v>
      </c>
      <c r="I479" s="71">
        <f t="shared" si="111"/>
        <v>2.1430758240637005E-3</v>
      </c>
      <c r="J479">
        <v>4003.38</v>
      </c>
      <c r="K479">
        <v>4069.5</v>
      </c>
      <c r="L479" s="71">
        <f t="shared" si="116"/>
        <v>1.6516043942868208E-2</v>
      </c>
      <c r="M479" s="70">
        <f t="shared" si="117"/>
        <v>1</v>
      </c>
    </row>
    <row r="480" spans="1:14">
      <c r="A480" s="68">
        <v>43081</v>
      </c>
      <c r="B480">
        <v>48.35</v>
      </c>
      <c r="C480" s="71">
        <f t="shared" si="113"/>
        <v>-1.527494908350302E-2</v>
      </c>
      <c r="D480" s="26">
        <f t="shared" si="114"/>
        <v>48.351124192161201</v>
      </c>
      <c r="E480" s="26">
        <f>D480*(1-VLOOKUP(A480,USD!A:K,9,0))</f>
        <v>48.351124192161201</v>
      </c>
      <c r="F480">
        <v>48.337000000000003</v>
      </c>
      <c r="G480" s="71">
        <f t="shared" si="115"/>
        <v>-2.3250589929024734E-5</v>
      </c>
      <c r="H480" s="42">
        <f t="shared" si="119"/>
        <v>-2.3250589929024734E-5</v>
      </c>
      <c r="I480" s="71">
        <f t="shared" si="111"/>
        <v>2.6894511450858971E-4</v>
      </c>
      <c r="J480">
        <v>4069.5</v>
      </c>
      <c r="K480">
        <v>4016.02</v>
      </c>
      <c r="L480" s="71">
        <f t="shared" si="116"/>
        <v>-1.3141663595036213E-2</v>
      </c>
      <c r="M480" s="70">
        <f t="shared" si="117"/>
        <v>2</v>
      </c>
    </row>
    <row r="481" spans="1:14">
      <c r="A481" s="68">
        <v>43082</v>
      </c>
      <c r="B481">
        <v>48.85</v>
      </c>
      <c r="C481" s="71">
        <f t="shared" si="113"/>
        <v>1.0341261633919352E-2</v>
      </c>
      <c r="D481" s="26">
        <f t="shared" si="114"/>
        <v>48.747068074860188</v>
      </c>
      <c r="E481" s="26">
        <f>D481*(1-VLOOKUP(A481,USD!A:K,9,0))</f>
        <v>48.718059061794882</v>
      </c>
      <c r="F481">
        <v>48.732999999999997</v>
      </c>
      <c r="G481" s="71">
        <f t="shared" si="115"/>
        <v>2.1115510984526242E-3</v>
      </c>
      <c r="H481" s="42">
        <f t="shared" si="119"/>
        <v>2.708255229087797E-3</v>
      </c>
      <c r="I481" s="71">
        <f t="shared" si="111"/>
        <v>2.4008372150288171E-3</v>
      </c>
      <c r="J481">
        <v>4016.02</v>
      </c>
      <c r="K481">
        <v>4050.09</v>
      </c>
      <c r="L481" s="71">
        <f t="shared" si="116"/>
        <v>8.4835234884288457E-3</v>
      </c>
      <c r="M481" s="70">
        <f t="shared" si="117"/>
        <v>3</v>
      </c>
    </row>
    <row r="482" spans="1:14">
      <c r="A482" s="68">
        <v>43083</v>
      </c>
      <c r="B482">
        <v>48.65</v>
      </c>
      <c r="C482" s="71">
        <f t="shared" si="113"/>
        <v>-4.0941658137154668E-3</v>
      </c>
      <c r="D482" s="26">
        <f t="shared" si="114"/>
        <v>48.444940223550589</v>
      </c>
      <c r="E482" s="26">
        <f>D482*(1-VLOOKUP(A482,USD!A:K,9,0))</f>
        <v>48.550205963098065</v>
      </c>
      <c r="F482">
        <v>48.587000000000003</v>
      </c>
      <c r="G482" s="71">
        <f t="shared" si="115"/>
        <v>4.2328419748927093E-3</v>
      </c>
      <c r="H482" s="42">
        <f t="shared" si="119"/>
        <v>2.0554812265427547E-3</v>
      </c>
      <c r="I482" s="71">
        <f t="shared" si="111"/>
        <v>1.2966431349947793E-3</v>
      </c>
      <c r="J482">
        <v>4050.09</v>
      </c>
      <c r="K482">
        <v>4026.15</v>
      </c>
      <c r="L482" s="71">
        <f t="shared" si="116"/>
        <v>-5.9109797560054078E-3</v>
      </c>
      <c r="M482" s="70">
        <f t="shared" si="117"/>
        <v>4</v>
      </c>
    </row>
    <row r="483" spans="1:14">
      <c r="A483" s="68">
        <v>43084</v>
      </c>
      <c r="B483">
        <v>47.95</v>
      </c>
      <c r="C483" s="71">
        <f t="shared" si="113"/>
        <v>-1.4388489208633004E-2</v>
      </c>
      <c r="D483" s="26">
        <f t="shared" si="114"/>
        <v>48.040446784148635</v>
      </c>
      <c r="E483" s="26">
        <f>D483*(1-VLOOKUP(A483,USD!A:K,9,0))</f>
        <v>48.057315186788514</v>
      </c>
      <c r="F483">
        <v>48.072000000000003</v>
      </c>
      <c r="G483" s="71">
        <f t="shared" si="115"/>
        <v>-1.8827215440984091E-3</v>
      </c>
      <c r="H483" s="42">
        <f t="shared" si="119"/>
        <v>-2.2330666282833755E-3</v>
      </c>
      <c r="I483" s="71">
        <f t="shared" si="111"/>
        <v>-2.5378598768514005E-3</v>
      </c>
      <c r="J483">
        <v>4026.15</v>
      </c>
      <c r="K483">
        <v>3980.86</v>
      </c>
      <c r="L483" s="71">
        <f t="shared" si="116"/>
        <v>-1.1248959924493596E-2</v>
      </c>
      <c r="M483" s="70">
        <f t="shared" si="117"/>
        <v>5</v>
      </c>
    </row>
    <row r="484" spans="1:14">
      <c r="A484" s="68">
        <v>43087</v>
      </c>
      <c r="B484">
        <v>48.1</v>
      </c>
      <c r="C484" s="71">
        <f t="shared" si="113"/>
        <v>3.1282586027110426E-3</v>
      </c>
      <c r="D484" s="26">
        <f t="shared" si="114"/>
        <v>48.125495717005876</v>
      </c>
      <c r="E484" s="26">
        <f>D484*(1-VLOOKUP(A484,USD!A:K,9,0))</f>
        <v>48.092942715860765</v>
      </c>
      <c r="F484">
        <v>48.09</v>
      </c>
      <c r="G484" s="71">
        <f t="shared" si="115"/>
        <v>-5.2977567557532801E-4</v>
      </c>
      <c r="H484" s="42">
        <f t="shared" si="119"/>
        <v>1.4674261421121493E-4</v>
      </c>
      <c r="I484" s="71">
        <f t="shared" si="111"/>
        <v>2.0794343938446147E-4</v>
      </c>
      <c r="J484">
        <v>3980.86</v>
      </c>
      <c r="K484">
        <v>3985.29</v>
      </c>
      <c r="L484" s="71">
        <f t="shared" si="116"/>
        <v>1.1128248669884933E-3</v>
      </c>
      <c r="M484" s="70">
        <f t="shared" si="117"/>
        <v>1</v>
      </c>
    </row>
    <row r="485" spans="1:14">
      <c r="A485" s="68">
        <v>43088</v>
      </c>
      <c r="B485">
        <v>48.85</v>
      </c>
      <c r="C485" s="71">
        <f t="shared" si="113"/>
        <v>1.5592515592515621E-2</v>
      </c>
      <c r="D485" s="26">
        <f t="shared" si="114"/>
        <v>48.69382647185023</v>
      </c>
      <c r="E485" s="26">
        <f>D485*(1-VLOOKUP(A485,USD!A:K,9,0))</f>
        <v>48.68141624028469</v>
      </c>
      <c r="F485">
        <v>48.698</v>
      </c>
      <c r="G485" s="71">
        <f t="shared" si="115"/>
        <v>3.2072551997952559E-3</v>
      </c>
      <c r="H485" s="42">
        <f t="shared" si="119"/>
        <v>3.4630003137789966E-3</v>
      </c>
      <c r="I485" s="71">
        <f t="shared" si="111"/>
        <v>3.1212780812353014E-3</v>
      </c>
      <c r="J485">
        <v>3985.29</v>
      </c>
      <c r="K485">
        <v>4035.33</v>
      </c>
      <c r="L485" s="71">
        <f t="shared" si="116"/>
        <v>1.2556175334793584E-2</v>
      </c>
      <c r="M485" s="70">
        <f t="shared" si="117"/>
        <v>2</v>
      </c>
    </row>
    <row r="486" spans="1:14">
      <c r="A486" s="68">
        <v>43089</v>
      </c>
      <c r="B486">
        <v>48.9</v>
      </c>
      <c r="C486" s="71">
        <f t="shared" si="113"/>
        <v>1.0235414534287557E-3</v>
      </c>
      <c r="D486" s="26">
        <f t="shared" si="114"/>
        <v>48.639591314712796</v>
      </c>
      <c r="E486" s="26">
        <f>D486*(1-VLOOKUP(A486,USD!A:K,9,0))</f>
        <v>48.776716027219159</v>
      </c>
      <c r="F486">
        <v>48.781999999999996</v>
      </c>
      <c r="G486" s="71">
        <f t="shared" si="115"/>
        <v>5.3538419680025928E-3</v>
      </c>
      <c r="H486" s="42">
        <f t="shared" si="119"/>
        <v>2.5275168732565856E-3</v>
      </c>
      <c r="I486" s="71">
        <f t="shared" si="111"/>
        <v>2.4189250133246354E-3</v>
      </c>
      <c r="J486">
        <v>4035.33</v>
      </c>
      <c r="K486">
        <v>4030.49</v>
      </c>
      <c r="L486" s="71">
        <f t="shared" si="116"/>
        <v>-1.19940624434689E-3</v>
      </c>
      <c r="M486" s="70">
        <f t="shared" si="117"/>
        <v>3</v>
      </c>
    </row>
    <row r="487" spans="1:14">
      <c r="A487" s="68">
        <v>43090</v>
      </c>
      <c r="B487">
        <v>49.45</v>
      </c>
      <c r="C487" s="71">
        <f t="shared" si="113"/>
        <v>1.1247443762781195E-2</v>
      </c>
      <c r="D487" s="26">
        <f t="shared" si="114"/>
        <v>49.234177159600947</v>
      </c>
      <c r="E487" s="26">
        <f>D487*(1-VLOOKUP(A487,USD!A:K,9,0))</f>
        <v>49.435935621123079</v>
      </c>
      <c r="F487">
        <v>49.468000000000004</v>
      </c>
      <c r="G487" s="71">
        <f t="shared" si="115"/>
        <v>4.3835979973714245E-3</v>
      </c>
      <c r="H487" s="42">
        <f t="shared" si="119"/>
        <v>2.8449707080935305E-4</v>
      </c>
      <c r="I487" s="71">
        <f t="shared" si="111"/>
        <v>-3.6387159375761424E-4</v>
      </c>
      <c r="J487">
        <v>4030.49</v>
      </c>
      <c r="K487">
        <v>4067.85</v>
      </c>
      <c r="L487" s="71">
        <f t="shared" si="116"/>
        <v>9.2693444221423338E-3</v>
      </c>
      <c r="M487" s="70">
        <f t="shared" si="117"/>
        <v>4</v>
      </c>
    </row>
    <row r="488" spans="1:14">
      <c r="A488" s="68">
        <v>43091</v>
      </c>
      <c r="B488">
        <v>49.45</v>
      </c>
      <c r="C488" s="71">
        <f t="shared" si="113"/>
        <v>0</v>
      </c>
      <c r="D488" s="26">
        <f t="shared" si="114"/>
        <v>49.306870410659194</v>
      </c>
      <c r="E488" s="26">
        <f>D488*(1-VLOOKUP(A488,USD!A:K,9,0))</f>
        <v>49.323805339321837</v>
      </c>
      <c r="F488">
        <v>49.292999999999999</v>
      </c>
      <c r="G488" s="71">
        <f t="shared" si="115"/>
        <v>2.9028325697562085E-3</v>
      </c>
      <c r="H488" s="42">
        <f t="shared" si="119"/>
        <v>2.5584940133880352E-3</v>
      </c>
      <c r="I488" s="71">
        <f t="shared" si="111"/>
        <v>3.1850364149068611E-3</v>
      </c>
      <c r="J488">
        <v>4067.85</v>
      </c>
      <c r="K488">
        <v>4054.6</v>
      </c>
      <c r="L488" s="71">
        <f t="shared" si="116"/>
        <v>-3.2572489152746797E-3</v>
      </c>
      <c r="M488" s="70">
        <f t="shared" si="117"/>
        <v>5</v>
      </c>
    </row>
    <row r="489" spans="1:14">
      <c r="A489" s="68">
        <v>43094</v>
      </c>
      <c r="B489">
        <v>49.45</v>
      </c>
      <c r="C489" s="71">
        <f t="shared" si="113"/>
        <v>0</v>
      </c>
      <c r="D489" s="26">
        <f t="shared" si="114"/>
        <v>49.134225625215805</v>
      </c>
      <c r="E489" s="26">
        <f>D489*(1-VLOOKUP(A489,USD!A:K,9,0))</f>
        <v>49.134225625215805</v>
      </c>
      <c r="F489">
        <v>49.13</v>
      </c>
      <c r="G489" s="71">
        <f t="shared" si="115"/>
        <v>6.4267701539217903E-3</v>
      </c>
      <c r="H489" s="42">
        <f t="shared" si="119"/>
        <v>6.4267701539217903E-3</v>
      </c>
      <c r="I489" s="71">
        <f t="shared" si="111"/>
        <v>6.5133319763892583E-3</v>
      </c>
      <c r="J489">
        <v>4054.6</v>
      </c>
      <c r="K489">
        <v>4041.54</v>
      </c>
      <c r="L489" s="71">
        <f t="shared" si="116"/>
        <v>-3.2210329009026983E-3</v>
      </c>
      <c r="M489" s="70">
        <f t="shared" si="117"/>
        <v>1</v>
      </c>
    </row>
    <row r="490" spans="1:14">
      <c r="A490" s="68">
        <v>43095</v>
      </c>
      <c r="B490">
        <v>49.45</v>
      </c>
      <c r="C490" s="71">
        <f t="shared" si="113"/>
        <v>0</v>
      </c>
      <c r="D490" s="26">
        <f t="shared" si="114"/>
        <v>49.276847587800695</v>
      </c>
      <c r="E490" s="26">
        <f>D490*(1-VLOOKUP(A490,USD!A:K,9,0))</f>
        <v>49.39758992590734</v>
      </c>
      <c r="F490">
        <v>49.4</v>
      </c>
      <c r="G490" s="71">
        <f t="shared" si="115"/>
        <v>3.5138695082064242E-3</v>
      </c>
      <c r="H490" s="42">
        <f t="shared" si="119"/>
        <v>1.0609844361086918E-3</v>
      </c>
      <c r="I490" s="71">
        <f t="shared" si="111"/>
        <v>1.0121457489880026E-3</v>
      </c>
      <c r="J490">
        <v>4041.54</v>
      </c>
      <c r="K490">
        <v>4053.62</v>
      </c>
      <c r="L490" s="71">
        <f t="shared" si="116"/>
        <v>2.9889596539933727E-3</v>
      </c>
      <c r="M490" s="70">
        <f t="shared" si="117"/>
        <v>2</v>
      </c>
    </row>
    <row r="491" spans="1:14">
      <c r="A491" s="68">
        <v>43096</v>
      </c>
      <c r="B491">
        <v>48.7</v>
      </c>
      <c r="C491" s="71">
        <f t="shared" si="113"/>
        <v>-1.5166835187057637E-2</v>
      </c>
      <c r="D491" s="26">
        <f t="shared" si="114"/>
        <v>48.639431915177049</v>
      </c>
      <c r="E491" s="26">
        <f>D491*(1-VLOOKUP(A491,USD!A:K,9,0))</f>
        <v>48.620309247885174</v>
      </c>
      <c r="F491">
        <v>48.582999999999998</v>
      </c>
      <c r="G491" s="71">
        <f t="shared" si="115"/>
        <v>1.2452465507528654E-3</v>
      </c>
      <c r="H491" s="42">
        <f t="shared" si="119"/>
        <v>1.6390424772605439E-3</v>
      </c>
      <c r="I491" s="71">
        <f t="shared" si="111"/>
        <v>2.408249799312534E-3</v>
      </c>
      <c r="J491">
        <v>4053.62</v>
      </c>
      <c r="K491">
        <v>3991.21</v>
      </c>
      <c r="L491" s="71">
        <f t="shared" si="116"/>
        <v>-1.5396115077387584E-2</v>
      </c>
      <c r="M491" s="70">
        <f t="shared" si="117"/>
        <v>3</v>
      </c>
    </row>
    <row r="492" spans="1:14">
      <c r="A492" s="68">
        <v>43097</v>
      </c>
      <c r="B492">
        <v>49.2</v>
      </c>
      <c r="C492" s="71">
        <f t="shared" si="113"/>
        <v>1.0266940451745477E-2</v>
      </c>
      <c r="D492" s="26">
        <f t="shared" si="114"/>
        <v>48.9200564991569</v>
      </c>
      <c r="E492" s="26">
        <f>D492*(1-VLOOKUP(A492,USD!A:K,9,0))</f>
        <v>48.985965607069915</v>
      </c>
      <c r="F492">
        <v>48.993000000000002</v>
      </c>
      <c r="G492" s="71">
        <f t="shared" si="115"/>
        <v>5.7224688783408251E-3</v>
      </c>
      <c r="H492" s="42">
        <f t="shared" si="119"/>
        <v>4.3693002736113762E-3</v>
      </c>
      <c r="I492" s="71">
        <f t="shared" si="111"/>
        <v>4.225093380687106E-3</v>
      </c>
      <c r="J492">
        <v>3991.21</v>
      </c>
      <c r="K492">
        <v>4018.9</v>
      </c>
      <c r="L492" s="71">
        <f t="shared" si="116"/>
        <v>6.9377456961674522E-3</v>
      </c>
      <c r="M492" s="70">
        <f t="shared" si="117"/>
        <v>4</v>
      </c>
    </row>
    <row r="493" spans="1:14">
      <c r="A493" s="68">
        <v>43098</v>
      </c>
      <c r="B493">
        <v>49.4</v>
      </c>
      <c r="C493" s="71">
        <f t="shared" si="113"/>
        <v>4.0650406504063596E-3</v>
      </c>
      <c r="D493" s="26">
        <f t="shared" si="114"/>
        <v>49.138800164224044</v>
      </c>
      <c r="E493" s="26">
        <f>D493*(1-VLOOKUP(A493,USD!A:K,9,0))</f>
        <v>49.330671309572324</v>
      </c>
      <c r="F493">
        <v>49.338000000000001</v>
      </c>
      <c r="G493" s="71">
        <f t="shared" si="115"/>
        <v>5.3155517616021442E-3</v>
      </c>
      <c r="H493" s="42">
        <f t="shared" si="119"/>
        <v>1.4053871270593987E-3</v>
      </c>
      <c r="I493" s="71">
        <f t="shared" si="111"/>
        <v>1.2566378856053717E-3</v>
      </c>
      <c r="J493">
        <v>4018.9</v>
      </c>
      <c r="K493">
        <v>4030.86</v>
      </c>
      <c r="L493" s="71">
        <f t="shared" si="116"/>
        <v>2.9759386896912599E-3</v>
      </c>
      <c r="M493" s="70">
        <f t="shared" si="117"/>
        <v>5</v>
      </c>
    </row>
    <row r="494" spans="1:14">
      <c r="A494" s="68">
        <v>43102</v>
      </c>
      <c r="B494">
        <v>50.25</v>
      </c>
      <c r="C494" s="71">
        <f t="shared" si="113"/>
        <v>1.7206477732793601E-2</v>
      </c>
      <c r="D494" s="26">
        <f t="shared" si="114"/>
        <v>50.030053437727929</v>
      </c>
      <c r="E494" s="26">
        <f>D494*(1-VLOOKUP(A494,USD!A:K,9,0))</f>
        <v>50.192037981613161</v>
      </c>
      <c r="F494">
        <v>50.189</v>
      </c>
      <c r="G494" s="71">
        <f t="shared" si="115"/>
        <v>4.3962887736235245E-3</v>
      </c>
      <c r="H494" s="42">
        <f t="shared" si="119"/>
        <v>1.1548050391592124E-3</v>
      </c>
      <c r="I494" s="71">
        <f t="shared" si="111"/>
        <v>1.2154057662037143E-3</v>
      </c>
      <c r="J494">
        <v>4030.86</v>
      </c>
      <c r="K494">
        <v>4087.4</v>
      </c>
      <c r="L494" s="71">
        <f t="shared" si="116"/>
        <v>1.4026783366328788E-2</v>
      </c>
      <c r="M494" s="70">
        <f t="shared" si="117"/>
        <v>2</v>
      </c>
      <c r="N494" t="s">
        <v>620</v>
      </c>
    </row>
    <row r="495" spans="1:14">
      <c r="A495" s="68">
        <v>43103</v>
      </c>
      <c r="B495">
        <v>50.6</v>
      </c>
      <c r="C495" s="71">
        <f t="shared" si="113"/>
        <v>6.9651741293532687E-3</v>
      </c>
      <c r="D495" s="26">
        <f t="shared" si="114"/>
        <v>50.483572126535208</v>
      </c>
      <c r="E495" s="26">
        <f>D495*(1-VLOOKUP(A495,USD!A:K,9,0))</f>
        <v>50.426130654524769</v>
      </c>
      <c r="F495">
        <v>50.445999999999998</v>
      </c>
      <c r="G495" s="71">
        <f t="shared" si="115"/>
        <v>2.3062526790491589E-3</v>
      </c>
      <c r="H495" s="42">
        <f t="shared" si="119"/>
        <v>3.4480009316286697E-3</v>
      </c>
      <c r="I495" s="71">
        <f t="shared" si="111"/>
        <v>3.0527692978630228E-3</v>
      </c>
      <c r="J495">
        <v>4087.4</v>
      </c>
      <c r="K495">
        <v>4111.3900000000003</v>
      </c>
      <c r="L495" s="71">
        <f t="shared" si="116"/>
        <v>5.869256740226092E-3</v>
      </c>
      <c r="M495" s="70">
        <f t="shared" si="117"/>
        <v>3</v>
      </c>
    </row>
    <row r="496" spans="1:14">
      <c r="A496" s="68">
        <v>43104</v>
      </c>
      <c r="B496">
        <v>50.85</v>
      </c>
      <c r="C496" s="71">
        <f t="shared" si="113"/>
        <v>4.9407114624506754E-3</v>
      </c>
      <c r="D496" s="26">
        <f t="shared" si="114"/>
        <v>50.659740199786441</v>
      </c>
      <c r="E496" s="26">
        <f>D496*(1-VLOOKUP(A496,USD!A:K,9,0))</f>
        <v>50.656351540201442</v>
      </c>
      <c r="F496">
        <v>50.655000000000001</v>
      </c>
      <c r="G496" s="71">
        <f t="shared" si="115"/>
        <v>3.7556410566503828E-3</v>
      </c>
      <c r="H496" s="42">
        <f t="shared" si="119"/>
        <v>3.822787348687795E-3</v>
      </c>
      <c r="I496" s="71">
        <f t="shared" si="111"/>
        <v>3.8495706248149464E-3</v>
      </c>
      <c r="J496">
        <v>4111.3900000000003</v>
      </c>
      <c r="K496">
        <v>4128.8100000000004</v>
      </c>
      <c r="L496" s="71">
        <f t="shared" si="116"/>
        <v>4.2370098677089185E-3</v>
      </c>
      <c r="M496" s="70">
        <f t="shared" si="117"/>
        <v>4</v>
      </c>
    </row>
    <row r="497" spans="1:14">
      <c r="A497" s="68">
        <v>43105</v>
      </c>
      <c r="B497">
        <v>51.1</v>
      </c>
      <c r="C497" s="71">
        <f t="shared" si="113"/>
        <v>4.9164208456244918E-3</v>
      </c>
      <c r="D497" s="26">
        <f t="shared" si="114"/>
        <v>50.77695056202635</v>
      </c>
      <c r="E497" s="26">
        <f>D497*(1-VLOOKUP(A497,USD!A:K,9,0))</f>
        <v>50.93593144331934</v>
      </c>
      <c r="F497">
        <v>50.953000000000003</v>
      </c>
      <c r="G497" s="71">
        <f t="shared" si="115"/>
        <v>6.362127587379085E-3</v>
      </c>
      <c r="H497" s="42">
        <f t="shared" si="119"/>
        <v>3.2210769889078339E-3</v>
      </c>
      <c r="I497" s="71">
        <f t="shared" si="111"/>
        <v>2.885011677428162E-3</v>
      </c>
      <c r="J497">
        <v>4128.8100000000004</v>
      </c>
      <c r="K497">
        <v>4138.75</v>
      </c>
      <c r="L497" s="71">
        <f t="shared" si="116"/>
        <v>2.4074733397758674E-3</v>
      </c>
      <c r="M497" s="70">
        <f t="shared" si="117"/>
        <v>5</v>
      </c>
    </row>
    <row r="498" spans="1:14">
      <c r="A498" s="68">
        <v>43108</v>
      </c>
      <c r="B498">
        <v>51.25</v>
      </c>
      <c r="C498" s="71">
        <f t="shared" si="113"/>
        <v>2.9354207436398383E-3</v>
      </c>
      <c r="D498" s="26">
        <f t="shared" si="114"/>
        <v>51.216582900634243</v>
      </c>
      <c r="E498" s="26">
        <f>D498*(1-VLOOKUP(A498,USD!A:K,9,0))</f>
        <v>51.173466610113429</v>
      </c>
      <c r="F498">
        <v>51.173999999999999</v>
      </c>
      <c r="G498" s="71">
        <f t="shared" si="115"/>
        <v>6.5246639805294215E-4</v>
      </c>
      <c r="H498" s="42">
        <f t="shared" si="119"/>
        <v>1.4955678197390299E-3</v>
      </c>
      <c r="I498" s="71">
        <f t="shared" si="111"/>
        <v>1.4851291671551525E-3</v>
      </c>
      <c r="J498">
        <v>4138.75</v>
      </c>
      <c r="K498">
        <v>4160.16</v>
      </c>
      <c r="L498" s="71">
        <f t="shared" si="116"/>
        <v>5.1730594986407752E-3</v>
      </c>
      <c r="M498" s="70">
        <f t="shared" si="117"/>
        <v>1</v>
      </c>
    </row>
    <row r="499" spans="1:14">
      <c r="A499" s="68">
        <v>43109</v>
      </c>
      <c r="B499">
        <v>51.45</v>
      </c>
      <c r="C499" s="71">
        <f t="shared" si="113"/>
        <v>3.9024390243902474E-3</v>
      </c>
      <c r="D499" s="26">
        <f t="shared" si="114"/>
        <v>51.532450242298374</v>
      </c>
      <c r="E499" s="26">
        <f>D499*(1-VLOOKUP(A499,USD!A:K,9,0))</f>
        <v>51.420667174102014</v>
      </c>
      <c r="F499">
        <v>51.427</v>
      </c>
      <c r="G499" s="71">
        <f t="shared" si="115"/>
        <v>-1.5999674362601191E-3</v>
      </c>
      <c r="H499" s="42">
        <f t="shared" si="119"/>
        <v>5.7044817794116298E-4</v>
      </c>
      <c r="I499" s="71">
        <f t="shared" si="111"/>
        <v>4.4723588776340861E-4</v>
      </c>
      <c r="J499">
        <v>4160.16</v>
      </c>
      <c r="K499">
        <v>4189.3</v>
      </c>
      <c r="L499" s="71">
        <f t="shared" si="116"/>
        <v>7.0045382869889927E-3</v>
      </c>
      <c r="M499" s="70">
        <f t="shared" si="117"/>
        <v>2</v>
      </c>
    </row>
    <row r="500" spans="1:14">
      <c r="A500" s="68">
        <v>43110</v>
      </c>
      <c r="B500">
        <v>51.5</v>
      </c>
      <c r="C500" s="71">
        <f t="shared" si="113"/>
        <v>9.7181729834794339E-4</v>
      </c>
      <c r="D500" s="26">
        <f t="shared" si="114"/>
        <v>51.65422501849951</v>
      </c>
      <c r="E500" s="26">
        <f>D500*(1-VLOOKUP(A500,USD!A:K,9,0))</f>
        <v>51.412154864299687</v>
      </c>
      <c r="F500">
        <v>51.41</v>
      </c>
      <c r="G500" s="71">
        <f t="shared" si="115"/>
        <v>-2.9857193374651647E-3</v>
      </c>
      <c r="H500" s="42">
        <f t="shared" si="119"/>
        <v>1.708645279159704E-3</v>
      </c>
      <c r="I500" s="71">
        <f t="shared" si="111"/>
        <v>1.750632172729194E-3</v>
      </c>
      <c r="J500">
        <v>4189.3</v>
      </c>
      <c r="K500">
        <v>4207.8100000000004</v>
      </c>
      <c r="L500" s="71">
        <f t="shared" si="116"/>
        <v>4.4183992552455642E-3</v>
      </c>
      <c r="M500" s="70">
        <f t="shared" si="117"/>
        <v>3</v>
      </c>
    </row>
    <row r="501" spans="1:14">
      <c r="A501" s="68">
        <v>43111</v>
      </c>
      <c r="B501">
        <v>51.75</v>
      </c>
      <c r="C501" s="71">
        <f t="shared" si="113"/>
        <v>4.8543689320388328E-3</v>
      </c>
      <c r="D501" s="26">
        <f t="shared" si="114"/>
        <v>51.382876579503346</v>
      </c>
      <c r="E501" s="26">
        <f>D501*(1-VLOOKUP(A501,USD!A:K,9,0))</f>
        <v>51.470803356289942</v>
      </c>
      <c r="F501">
        <v>51.472999999999999</v>
      </c>
      <c r="G501" s="71">
        <f t="shared" si="115"/>
        <v>7.1448592398015709E-3</v>
      </c>
      <c r="H501" s="42">
        <f t="shared" si="119"/>
        <v>5.4243692638213936E-3</v>
      </c>
      <c r="I501" s="71">
        <f t="shared" si="111"/>
        <v>5.3814621257746165E-3</v>
      </c>
      <c r="J501">
        <v>4207.8100000000004</v>
      </c>
      <c r="K501">
        <v>4205.59</v>
      </c>
      <c r="L501" s="71">
        <f t="shared" si="116"/>
        <v>-5.2759036173222196E-4</v>
      </c>
      <c r="M501" s="70">
        <f t="shared" si="117"/>
        <v>4</v>
      </c>
    </row>
    <row r="502" spans="1:14">
      <c r="A502" s="68">
        <v>43112</v>
      </c>
      <c r="B502">
        <v>52.3</v>
      </c>
      <c r="C502" s="71">
        <f t="shared" si="113"/>
        <v>1.0628019323671412E-2</v>
      </c>
      <c r="D502" s="26">
        <f t="shared" si="114"/>
        <v>51.710562608337945</v>
      </c>
      <c r="E502" s="26">
        <f>D502*(1-VLOOKUP(A502,USD!A:K,9,0))</f>
        <v>51.98841484919739</v>
      </c>
      <c r="F502">
        <v>51.985999999999997</v>
      </c>
      <c r="G502" s="71">
        <f t="shared" si="115"/>
        <v>1.139878125338778E-2</v>
      </c>
      <c r="H502" s="42">
        <f t="shared" si="119"/>
        <v>5.9933573990746947E-3</v>
      </c>
      <c r="I502" s="71">
        <f t="shared" si="111"/>
        <v>6.0400877159234589E-3</v>
      </c>
      <c r="J502">
        <v>4205.59</v>
      </c>
      <c r="K502" s="70">
        <v>4225</v>
      </c>
      <c r="L502" s="71">
        <f t="shared" si="116"/>
        <v>4.6152858457433332E-3</v>
      </c>
      <c r="M502" s="70">
        <f t="shared" si="117"/>
        <v>5</v>
      </c>
    </row>
    <row r="503" spans="1:14">
      <c r="A503" s="68">
        <v>43115</v>
      </c>
      <c r="B503">
        <v>52.35</v>
      </c>
      <c r="C503" s="71">
        <f t="shared" si="113"/>
        <v>9.5602294455066072E-4</v>
      </c>
      <c r="D503" s="26">
        <f t="shared" si="114"/>
        <v>51.988953050887567</v>
      </c>
      <c r="E503" s="26">
        <f>D503*(1-VLOOKUP(A503,USD!A:K,9,0))</f>
        <v>52.484831295681346</v>
      </c>
      <c r="F503">
        <v>52.470999999999997</v>
      </c>
      <c r="G503" s="71">
        <f t="shared" si="115"/>
        <v>6.9446858981567772E-3</v>
      </c>
      <c r="H503" s="42">
        <f t="shared" si="119"/>
        <v>-2.5689573987911496E-3</v>
      </c>
      <c r="I503" s="71">
        <f t="shared" si="111"/>
        <v>-2.3060357149662369E-3</v>
      </c>
      <c r="J503" s="70">
        <v>4225</v>
      </c>
      <c r="K503">
        <v>4225.24</v>
      </c>
      <c r="L503" s="71">
        <f t="shared" si="116"/>
        <v>5.680473372771111E-5</v>
      </c>
      <c r="M503" s="70">
        <f t="shared" si="117"/>
        <v>1</v>
      </c>
    </row>
    <row r="504" spans="1:14">
      <c r="A504" s="68">
        <v>43116</v>
      </c>
      <c r="B504">
        <v>53</v>
      </c>
      <c r="C504" s="71">
        <f t="shared" si="113"/>
        <v>1.241642788920716E-2</v>
      </c>
      <c r="D504" s="26">
        <f t="shared" si="114"/>
        <v>52.883665630828069</v>
      </c>
      <c r="E504" s="26">
        <f>D504*(1-VLOOKUP(A504,USD!A:K,9,0))</f>
        <v>52.843804577155538</v>
      </c>
      <c r="F504">
        <v>52.825000000000003</v>
      </c>
      <c r="G504" s="71">
        <f t="shared" si="115"/>
        <v>2.1998166689889409E-3</v>
      </c>
      <c r="H504" s="42">
        <f t="shared" si="119"/>
        <v>2.9557944227200927E-3</v>
      </c>
      <c r="I504" s="71">
        <f t="shared" si="111"/>
        <v>3.3128253667771279E-3</v>
      </c>
      <c r="J504">
        <v>4225.24</v>
      </c>
      <c r="K504">
        <v>4258.47</v>
      </c>
      <c r="L504" s="71">
        <f t="shared" si="116"/>
        <v>7.8646420085013435E-3</v>
      </c>
      <c r="M504" s="70">
        <f t="shared" si="117"/>
        <v>2</v>
      </c>
    </row>
    <row r="505" spans="1:14">
      <c r="A505" s="68">
        <v>43117</v>
      </c>
      <c r="B505">
        <v>52.8</v>
      </c>
      <c r="C505" s="71">
        <f t="shared" si="113"/>
        <v>-3.7735849056603765E-3</v>
      </c>
      <c r="D505" s="26">
        <f t="shared" si="114"/>
        <v>52.696611459045151</v>
      </c>
      <c r="E505" s="26">
        <f>D505*(1-VLOOKUP(A505,USD!A:K,9,0))</f>
        <v>52.638622308457464</v>
      </c>
      <c r="F505">
        <v>52.627000000000002</v>
      </c>
      <c r="G505" s="71">
        <f t="shared" si="115"/>
        <v>1.9619580480083609E-3</v>
      </c>
      <c r="H505" s="42">
        <f t="shared" si="119"/>
        <v>3.0657658666839449E-3</v>
      </c>
      <c r="I505" s="71">
        <f t="shared" si="111"/>
        <v>3.2872859938812837E-3</v>
      </c>
      <c r="J505">
        <v>4258.47</v>
      </c>
      <c r="K505">
        <v>4248.12</v>
      </c>
      <c r="L505" s="71">
        <f t="shared" si="116"/>
        <v>-2.4304503730213645E-3</v>
      </c>
      <c r="M505" s="70">
        <f t="shared" si="117"/>
        <v>3</v>
      </c>
    </row>
    <row r="506" spans="1:14">
      <c r="A506" s="68">
        <v>43118</v>
      </c>
      <c r="B506">
        <v>53</v>
      </c>
      <c r="C506" s="71">
        <f t="shared" si="113"/>
        <v>3.7878787878788955E-3</v>
      </c>
      <c r="D506" s="26">
        <f t="shared" si="114"/>
        <v>52.915647472293628</v>
      </c>
      <c r="E506" s="26">
        <f>D506*(1-VLOOKUP(A506,USD!A:K,9,0))</f>
        <v>52.929417895866933</v>
      </c>
      <c r="F506">
        <v>52.914999999999999</v>
      </c>
      <c r="G506" s="71">
        <f t="shared" si="115"/>
        <v>1.5940942185492801E-3</v>
      </c>
      <c r="H506" s="42">
        <f t="shared" si="119"/>
        <v>1.3335137044570011E-3</v>
      </c>
      <c r="I506" s="71">
        <f t="shared" si="111"/>
        <v>1.6063498062930393E-3</v>
      </c>
      <c r="J506">
        <v>4248.12</v>
      </c>
      <c r="K506">
        <v>4271.42</v>
      </c>
      <c r="L506" s="71">
        <f t="shared" si="116"/>
        <v>5.484779149364849E-3</v>
      </c>
      <c r="M506" s="70">
        <f t="shared" si="117"/>
        <v>4</v>
      </c>
    </row>
    <row r="507" spans="1:14">
      <c r="A507" s="68">
        <v>43119</v>
      </c>
      <c r="B507">
        <v>53.4</v>
      </c>
      <c r="C507" s="71">
        <f t="shared" si="113"/>
        <v>7.547169811320753E-3</v>
      </c>
      <c r="D507" s="26">
        <f t="shared" si="114"/>
        <v>53.088186364253573</v>
      </c>
      <c r="E507" s="26">
        <f>D507*(1-VLOOKUP(A507,USD!A:K,9,0))</f>
        <v>53.43399583225586</v>
      </c>
      <c r="F507">
        <v>53.423999999999999</v>
      </c>
      <c r="G507" s="71">
        <f t="shared" si="115"/>
        <v>5.8735032612902138E-3</v>
      </c>
      <c r="H507" s="42">
        <f t="shared" ref="H507:H538" si="120">(+B507/(E507)-1)</f>
        <v>-6.3622103730709423E-4</v>
      </c>
      <c r="I507" s="71">
        <f t="shared" si="111"/>
        <v>-4.4923629829296541E-4</v>
      </c>
      <c r="J507">
        <v>4271.42</v>
      </c>
      <c r="K507">
        <v>4285.3999999999996</v>
      </c>
      <c r="L507" s="71">
        <f t="shared" si="116"/>
        <v>3.2729162667215483E-3</v>
      </c>
      <c r="M507" s="70">
        <f t="shared" si="117"/>
        <v>5</v>
      </c>
      <c r="N507" t="s">
        <v>636</v>
      </c>
    </row>
    <row r="508" spans="1:14">
      <c r="A508" s="68">
        <v>43122</v>
      </c>
      <c r="B508">
        <v>53.95</v>
      </c>
      <c r="C508" s="71">
        <f t="shared" si="113"/>
        <v>1.0299625468164875E-2</v>
      </c>
      <c r="D508" s="26">
        <f t="shared" si="114"/>
        <v>54.062285527605368</v>
      </c>
      <c r="E508" s="26">
        <f>D508*(1-VLOOKUP(A508,USD!A:K,9,0))</f>
        <v>53.946234566840772</v>
      </c>
      <c r="F508">
        <v>53.933999999999997</v>
      </c>
      <c r="G508" s="71">
        <f t="shared" si="115"/>
        <v>-2.0769659756251224E-3</v>
      </c>
      <c r="H508" s="42">
        <f t="shared" si="120"/>
        <v>6.9799740231468732E-5</v>
      </c>
      <c r="I508" s="71">
        <f t="shared" si="111"/>
        <v>2.9665887937113666E-4</v>
      </c>
      <c r="J508">
        <v>4285.3999999999996</v>
      </c>
      <c r="K508">
        <v>4336.6000000000004</v>
      </c>
      <c r="L508" s="71">
        <f t="shared" si="116"/>
        <v>1.1947542819807033E-2</v>
      </c>
      <c r="M508" s="70">
        <f t="shared" si="117"/>
        <v>1</v>
      </c>
    </row>
    <row r="509" spans="1:14">
      <c r="A509" s="68">
        <v>43123</v>
      </c>
      <c r="B509">
        <v>54.65</v>
      </c>
      <c r="C509" s="71">
        <f t="shared" si="113"/>
        <v>1.2974976830398388E-2</v>
      </c>
      <c r="D509" s="26">
        <f t="shared" si="114"/>
        <v>54.506223248627947</v>
      </c>
      <c r="E509" s="26">
        <f>D509*(1-VLOOKUP(A509,USD!A:K,9,0))</f>
        <v>54.577809365373312</v>
      </c>
      <c r="F509">
        <v>54.555</v>
      </c>
      <c r="G509" s="71">
        <f t="shared" si="115"/>
        <v>2.6378043240351534E-3</v>
      </c>
      <c r="H509" s="42">
        <f t="shared" si="120"/>
        <v>1.3227103737969426E-3</v>
      </c>
      <c r="I509" s="71">
        <f t="shared" si="111"/>
        <v>1.7413619283292991E-3</v>
      </c>
      <c r="J509">
        <v>4336.6000000000004</v>
      </c>
      <c r="K509">
        <v>4382.6099999999997</v>
      </c>
      <c r="L509" s="71">
        <f t="shared" si="116"/>
        <v>1.0609694230502953E-2</v>
      </c>
      <c r="M509" s="70">
        <f t="shared" si="117"/>
        <v>2</v>
      </c>
    </row>
    <row r="510" spans="1:14">
      <c r="A510" s="68">
        <v>43124</v>
      </c>
      <c r="B510">
        <v>54.75</v>
      </c>
      <c r="C510" s="71">
        <f t="shared" si="113"/>
        <v>1.8298261665141702E-3</v>
      </c>
      <c r="D510" s="26">
        <f t="shared" si="114"/>
        <v>54.645621889695867</v>
      </c>
      <c r="E510" s="26">
        <f>D510*(1-VLOOKUP(A510,USD!A:K,9,0))</f>
        <v>54.697694329820671</v>
      </c>
      <c r="F510">
        <v>54.71</v>
      </c>
      <c r="G510" s="71">
        <f t="shared" si="115"/>
        <v>1.9100909953009282E-3</v>
      </c>
      <c r="H510" s="42">
        <f t="shared" si="120"/>
        <v>9.5626828187556079E-4</v>
      </c>
      <c r="I510" s="71">
        <f t="shared" si="111"/>
        <v>7.3112776457673334E-4</v>
      </c>
      <c r="J510">
        <v>4382.6099999999997</v>
      </c>
      <c r="K510">
        <v>4389.8900000000003</v>
      </c>
      <c r="L510" s="71">
        <f t="shared" si="116"/>
        <v>1.6611106167330192E-3</v>
      </c>
      <c r="M510" s="70">
        <f t="shared" si="117"/>
        <v>3</v>
      </c>
    </row>
    <row r="511" spans="1:14">
      <c r="A511" s="68">
        <v>43125</v>
      </c>
      <c r="B511">
        <v>54.55</v>
      </c>
      <c r="C511" s="71">
        <f t="shared" ref="C511:C574" si="121">B511/B510-1</f>
        <v>-3.6529680365297024E-3</v>
      </c>
      <c r="D511" s="26">
        <f t="shared" ref="D511:D574" si="122">+F510*(1+L511)</f>
        <v>54.400799746690687</v>
      </c>
      <c r="E511" s="26">
        <f>D511*(1-VLOOKUP(A511,USD!A:K,9,0))</f>
        <v>54.955313230023592</v>
      </c>
      <c r="F511">
        <v>54.963999999999999</v>
      </c>
      <c r="G511" s="71">
        <f t="shared" ref="G511:G574" si="123">+B511/D511-1</f>
        <v>2.7426113954949205E-3</v>
      </c>
      <c r="H511" s="42">
        <f t="shared" si="120"/>
        <v>-7.375323807674361E-3</v>
      </c>
      <c r="I511" s="71">
        <f t="shared" si="111"/>
        <v>-7.5322028964412979E-3</v>
      </c>
      <c r="J511">
        <v>4389.8900000000003</v>
      </c>
      <c r="K511">
        <v>4365.08</v>
      </c>
      <c r="L511" s="71">
        <f t="shared" ref="L511:L574" si="124">+K511/J511-1</f>
        <v>-5.6516222502159819E-3</v>
      </c>
      <c r="M511" s="70">
        <f t="shared" ref="M511:M574" si="125">WEEKDAY(A511,2)</f>
        <v>4</v>
      </c>
    </row>
    <row r="512" spans="1:14">
      <c r="A512" s="68">
        <v>43126</v>
      </c>
      <c r="B512">
        <v>55.35</v>
      </c>
      <c r="C512" s="71">
        <f t="shared" si="121"/>
        <v>1.4665444546287931E-2</v>
      </c>
      <c r="D512" s="26">
        <f t="shared" si="122"/>
        <v>55.168238199528986</v>
      </c>
      <c r="E512" s="26">
        <f>D512*(1-VLOOKUP(A512,USD!A:K,9,0))</f>
        <v>55.146317550053247</v>
      </c>
      <c r="F512">
        <v>55.155000000000001</v>
      </c>
      <c r="G512" s="71">
        <f t="shared" si="123"/>
        <v>3.2946819837462726E-3</v>
      </c>
      <c r="H512" s="42">
        <f t="shared" si="120"/>
        <v>3.6934914060560153E-3</v>
      </c>
      <c r="I512" s="71">
        <f t="shared" si="111"/>
        <v>3.5354908893119319E-3</v>
      </c>
      <c r="J512">
        <v>4365.08</v>
      </c>
      <c r="K512">
        <v>4381.3</v>
      </c>
      <c r="L512" s="71">
        <f t="shared" si="124"/>
        <v>3.7158540049666566E-3</v>
      </c>
      <c r="M512" s="70">
        <f t="shared" si="125"/>
        <v>5</v>
      </c>
    </row>
    <row r="513" spans="1:14">
      <c r="A513" s="68">
        <v>43129</v>
      </c>
      <c r="B513">
        <v>54.15</v>
      </c>
      <c r="C513" s="71">
        <f t="shared" si="121"/>
        <v>-2.1680216802168029E-2</v>
      </c>
      <c r="D513" s="26">
        <f t="shared" si="122"/>
        <v>54.156965535343396</v>
      </c>
      <c r="E513" s="26">
        <f>D513*(1-VLOOKUP(A513,USD!A:K,9,0))</f>
        <v>54.165905720083991</v>
      </c>
      <c r="F513">
        <v>54.179000000000002</v>
      </c>
      <c r="G513" s="71">
        <f t="shared" si="123"/>
        <v>-1.2861753376580687E-4</v>
      </c>
      <c r="H513" s="42">
        <f t="shared" si="120"/>
        <v>-2.9364818833066408E-4</v>
      </c>
      <c r="I513" s="71">
        <f t="shared" si="111"/>
        <v>-5.3526274017612341E-4</v>
      </c>
      <c r="J513">
        <v>4381.3</v>
      </c>
      <c r="K513">
        <v>4302.0200000000004</v>
      </c>
      <c r="L513" s="71">
        <f t="shared" si="124"/>
        <v>-1.8095085933398702E-2</v>
      </c>
      <c r="M513" s="70">
        <f t="shared" si="125"/>
        <v>1</v>
      </c>
      <c r="N513" t="s">
        <v>652</v>
      </c>
    </row>
    <row r="514" spans="1:14">
      <c r="A514" s="68">
        <v>43130</v>
      </c>
      <c r="B514">
        <v>53.3</v>
      </c>
      <c r="C514" s="71">
        <f t="shared" si="121"/>
        <v>-1.5697137580794163E-2</v>
      </c>
      <c r="D514" s="26">
        <f t="shared" si="122"/>
        <v>53.600690350114597</v>
      </c>
      <c r="E514" s="26">
        <f>D514*(1-VLOOKUP(A514,USD!A:K,9,0))</f>
        <v>53.496254394528464</v>
      </c>
      <c r="F514">
        <v>53.481999999999999</v>
      </c>
      <c r="G514" s="71">
        <f t="shared" si="123"/>
        <v>-5.6098223390504964E-3</v>
      </c>
      <c r="H514" s="42">
        <f t="shared" si="120"/>
        <v>-3.6685632807320623E-3</v>
      </c>
      <c r="I514" s="71">
        <f t="shared" si="111"/>
        <v>-3.4030140982013179E-3</v>
      </c>
      <c r="J514">
        <v>4302.0200000000004</v>
      </c>
      <c r="K514">
        <v>4256.1000000000004</v>
      </c>
      <c r="L514" s="71">
        <f t="shared" si="124"/>
        <v>-1.0674055443721797E-2</v>
      </c>
      <c r="M514" s="70">
        <f t="shared" si="125"/>
        <v>2</v>
      </c>
    </row>
    <row r="515" spans="1:14">
      <c r="A515" s="68">
        <v>43131</v>
      </c>
      <c r="B515">
        <v>54</v>
      </c>
      <c r="C515" s="71">
        <f t="shared" si="121"/>
        <v>1.3133208255159623E-2</v>
      </c>
      <c r="D515" s="26">
        <f t="shared" si="122"/>
        <v>53.730806090082453</v>
      </c>
      <c r="E515" s="26">
        <f>D515*(1-VLOOKUP(A515,USD!A:K,9,0))</f>
        <v>54.011795203531264</v>
      </c>
      <c r="F515">
        <v>53.991999999999997</v>
      </c>
      <c r="G515" s="71">
        <f t="shared" si="123"/>
        <v>5.0100478572054907E-3</v>
      </c>
      <c r="H515" s="42">
        <f t="shared" si="120"/>
        <v>-2.183819939111098E-4</v>
      </c>
      <c r="I515" s="71">
        <f t="shared" si="111"/>
        <v>1.4817009927403646E-4</v>
      </c>
      <c r="J515">
        <v>4256.1000000000004</v>
      </c>
      <c r="K515">
        <v>4275.8999999999996</v>
      </c>
      <c r="L515" s="71">
        <f t="shared" si="124"/>
        <v>4.6521463311479661E-3</v>
      </c>
      <c r="M515" s="70">
        <f t="shared" si="125"/>
        <v>3</v>
      </c>
    </row>
    <row r="516" spans="1:14">
      <c r="A516" s="68">
        <v>43132</v>
      </c>
      <c r="B516">
        <v>53.75</v>
      </c>
      <c r="C516" s="71">
        <f t="shared" si="121"/>
        <v>-4.6296296296296502E-3</v>
      </c>
      <c r="D516" s="26">
        <f t="shared" si="122"/>
        <v>53.613188521714726</v>
      </c>
      <c r="E516" s="26">
        <f>D516*(1-VLOOKUP(A516,USD!A:K,9,0))</f>
        <v>53.719048535577748</v>
      </c>
      <c r="F516">
        <v>53.709000000000003</v>
      </c>
      <c r="G516" s="71">
        <f t="shared" si="123"/>
        <v>2.5518250650184982E-3</v>
      </c>
      <c r="H516" s="42">
        <f t="shared" si="120"/>
        <v>5.7617298269452277E-4</v>
      </c>
      <c r="I516" s="71">
        <f t="shared" si="111"/>
        <v>7.6337299149109583E-4</v>
      </c>
      <c r="J516">
        <v>4275.8999999999996</v>
      </c>
      <c r="K516">
        <v>4245.8999999999996</v>
      </c>
      <c r="L516" s="71">
        <f t="shared" si="124"/>
        <v>-7.0160667929558551E-3</v>
      </c>
      <c r="M516" s="70">
        <f t="shared" si="125"/>
        <v>4</v>
      </c>
    </row>
    <row r="517" spans="1:14">
      <c r="A517" s="68">
        <v>43133</v>
      </c>
      <c r="B517">
        <v>54.05</v>
      </c>
      <c r="C517" s="71">
        <f t="shared" si="121"/>
        <v>5.5813953488370593E-3</v>
      </c>
      <c r="D517" s="26">
        <f t="shared" si="122"/>
        <v>54.029414745990252</v>
      </c>
      <c r="E517" s="26">
        <f>D517*(1-VLOOKUP(A517,USD!A:K,9,0))</f>
        <v>54.06078643945547</v>
      </c>
      <c r="F517">
        <v>54.014000000000003</v>
      </c>
      <c r="G517" s="71">
        <f t="shared" si="123"/>
        <v>3.8100086973957836E-4</v>
      </c>
      <c r="H517" s="42">
        <f t="shared" si="120"/>
        <v>-1.9952427935088224E-4</v>
      </c>
      <c r="I517" s="71">
        <f t="shared" si="111"/>
        <v>6.6649387195893972E-4</v>
      </c>
      <c r="J517">
        <v>4245.8999999999996</v>
      </c>
      <c r="K517">
        <v>4271.2299999999996</v>
      </c>
      <c r="L517" s="71">
        <f t="shared" si="124"/>
        <v>5.9657551991332269E-3</v>
      </c>
      <c r="M517" s="70">
        <f t="shared" si="125"/>
        <v>5</v>
      </c>
    </row>
    <row r="518" spans="1:14">
      <c r="A518" s="68">
        <v>43136</v>
      </c>
      <c r="B518">
        <v>53.85</v>
      </c>
      <c r="C518" s="71">
        <f t="shared" si="121"/>
        <v>-3.7002775208140326E-3</v>
      </c>
      <c r="D518" s="26">
        <f t="shared" si="122"/>
        <v>54.050926337378229</v>
      </c>
      <c r="E518" s="26">
        <f>D518*(1-VLOOKUP(A518,USD!A:K,9,0))</f>
        <v>53.969219537003653</v>
      </c>
      <c r="F518">
        <v>53.984999999999999</v>
      </c>
      <c r="G518" s="71">
        <f t="shared" si="123"/>
        <v>-3.7173523377578288E-3</v>
      </c>
      <c r="H518" s="42">
        <f t="shared" si="120"/>
        <v>-2.2090283688818158E-3</v>
      </c>
      <c r="I518" s="71">
        <f t="shared" si="111"/>
        <v>-2.5006946373992145E-3</v>
      </c>
      <c r="J518">
        <v>4271.2299999999996</v>
      </c>
      <c r="K518">
        <v>4274.1499999999996</v>
      </c>
      <c r="L518" s="71">
        <f t="shared" si="124"/>
        <v>6.8364382156893555E-4</v>
      </c>
      <c r="M518" s="70">
        <f t="shared" si="125"/>
        <v>1</v>
      </c>
    </row>
    <row r="519" spans="1:14">
      <c r="A519" s="68">
        <v>43137</v>
      </c>
      <c r="B519">
        <v>51.85</v>
      </c>
      <c r="C519" s="71">
        <f t="shared" si="121"/>
        <v>-3.7140204271123523E-2</v>
      </c>
      <c r="D519" s="26">
        <f t="shared" si="122"/>
        <v>52.402893358913481</v>
      </c>
      <c r="E519" s="26">
        <f>D519*(1-VLOOKUP(A519,USD!A:K,9,0))</f>
        <v>52.52542849603865</v>
      </c>
      <c r="F519">
        <v>52.494999999999997</v>
      </c>
      <c r="G519" s="71">
        <f t="shared" si="123"/>
        <v>-1.0550817397174006E-2</v>
      </c>
      <c r="H519" s="42">
        <f t="shared" si="120"/>
        <v>-1.285907636316741E-2</v>
      </c>
      <c r="I519" s="71">
        <f t="shared" si="111"/>
        <v>-1.2286884465187109E-2</v>
      </c>
      <c r="J519">
        <v>4274.1499999999996</v>
      </c>
      <c r="K519">
        <v>4148.8900000000003</v>
      </c>
      <c r="L519" s="71">
        <f t="shared" si="124"/>
        <v>-2.9306411801176657E-2</v>
      </c>
      <c r="M519" s="70">
        <f t="shared" si="125"/>
        <v>2</v>
      </c>
    </row>
    <row r="520" spans="1:14">
      <c r="A520" s="68">
        <v>43138</v>
      </c>
      <c r="B520">
        <v>50.85</v>
      </c>
      <c r="C520" s="71">
        <f t="shared" si="121"/>
        <v>-1.9286403085824522E-2</v>
      </c>
      <c r="D520" s="26">
        <f t="shared" si="122"/>
        <v>51.250092795904443</v>
      </c>
      <c r="E520" s="26">
        <f>D520*(1-VLOOKUP(A520,USD!A:K,9,0))</f>
        <v>51.449481866694811</v>
      </c>
      <c r="F520">
        <v>51.378</v>
      </c>
      <c r="G520" s="71">
        <f t="shared" si="123"/>
        <v>-7.8066745654051806E-3</v>
      </c>
      <c r="H520" s="42">
        <f t="shared" si="120"/>
        <v>-1.165185430337401E-2</v>
      </c>
      <c r="I520" s="71">
        <f t="shared" si="111"/>
        <v>-1.0276772159289904E-2</v>
      </c>
      <c r="J520">
        <v>4148.8900000000003</v>
      </c>
      <c r="K520">
        <v>4050.5</v>
      </c>
      <c r="L520" s="71">
        <f t="shared" si="124"/>
        <v>-2.3714776723412823E-2</v>
      </c>
      <c r="M520" s="70">
        <f t="shared" si="125"/>
        <v>3</v>
      </c>
    </row>
    <row r="521" spans="1:14">
      <c r="A521" s="68">
        <v>43139</v>
      </c>
      <c r="B521">
        <v>49.8</v>
      </c>
      <c r="C521" s="71">
        <f t="shared" si="121"/>
        <v>-2.0648967551622488E-2</v>
      </c>
      <c r="D521" s="26">
        <f t="shared" si="122"/>
        <v>50.890286359708675</v>
      </c>
      <c r="E521" s="26">
        <f>D521*(1-VLOOKUP(A521,USD!A:K,9,0))</f>
        <v>50.220170072641153</v>
      </c>
      <c r="F521">
        <v>50.225000000000001</v>
      </c>
      <c r="G521" s="71">
        <f t="shared" si="123"/>
        <v>-2.1424252793591836E-2</v>
      </c>
      <c r="H521" s="42">
        <f t="shared" si="120"/>
        <v>-8.3665601297924219E-3</v>
      </c>
      <c r="I521" s="71">
        <f t="shared" si="111"/>
        <v>-8.4619213539075533E-3</v>
      </c>
      <c r="J521">
        <v>4050.5</v>
      </c>
      <c r="K521">
        <v>4012.05</v>
      </c>
      <c r="L521" s="71">
        <f t="shared" si="124"/>
        <v>-9.492655227749669E-3</v>
      </c>
      <c r="M521" s="70">
        <f t="shared" si="125"/>
        <v>4</v>
      </c>
    </row>
    <row r="522" spans="1:14">
      <c r="A522" s="68">
        <v>43140</v>
      </c>
      <c r="B522">
        <v>47.8</v>
      </c>
      <c r="C522" s="71">
        <f t="shared" si="121"/>
        <v>-4.016064257028118E-2</v>
      </c>
      <c r="D522" s="26">
        <f t="shared" si="122"/>
        <v>48.079322603157983</v>
      </c>
      <c r="E522" s="26">
        <f>D522*(1-VLOOKUP(A522,USD!A:K,9,0))</f>
        <v>48.067694991302112</v>
      </c>
      <c r="F522">
        <v>48.1</v>
      </c>
      <c r="G522" s="71">
        <f t="shared" si="123"/>
        <v>-5.8096201866961739E-3</v>
      </c>
      <c r="H522" s="42">
        <f t="shared" si="120"/>
        <v>-5.5691247801783472E-3</v>
      </c>
      <c r="I522" s="71">
        <f t="shared" si="111"/>
        <v>-6.2370062370062929E-3</v>
      </c>
      <c r="J522">
        <v>4012.05</v>
      </c>
      <c r="K522">
        <v>3840.65</v>
      </c>
      <c r="L522" s="71">
        <f t="shared" si="124"/>
        <v>-4.2721302077491585E-2</v>
      </c>
      <c r="M522" s="70">
        <f t="shared" si="125"/>
        <v>5</v>
      </c>
    </row>
    <row r="523" spans="1:14">
      <c r="A523" s="68">
        <v>43143</v>
      </c>
      <c r="B523">
        <v>48.75</v>
      </c>
      <c r="C523" s="71">
        <f t="shared" si="121"/>
        <v>1.9874476987447709E-2</v>
      </c>
      <c r="D523" s="26">
        <f t="shared" si="122"/>
        <v>48.719307929647329</v>
      </c>
      <c r="E523" s="26">
        <f>D523*(1-VLOOKUP(A523,USD!A:K,9,0))</f>
        <v>48.988865441645466</v>
      </c>
      <c r="F523">
        <v>48.918999999999997</v>
      </c>
      <c r="G523" s="71">
        <f t="shared" si="123"/>
        <v>6.299775521645401E-4</v>
      </c>
      <c r="H523" s="42">
        <f t="shared" si="120"/>
        <v>-4.8759129139253066E-3</v>
      </c>
      <c r="I523" s="71">
        <f t="shared" si="111"/>
        <v>-3.4546904065904105E-3</v>
      </c>
      <c r="J523">
        <v>3840.65</v>
      </c>
      <c r="K523">
        <v>3890.1</v>
      </c>
      <c r="L523" s="71">
        <f t="shared" si="124"/>
        <v>1.2875424732792684E-2</v>
      </c>
      <c r="M523" s="70">
        <f t="shared" si="125"/>
        <v>1</v>
      </c>
    </row>
    <row r="524" spans="1:14">
      <c r="A524" s="68">
        <v>43144</v>
      </c>
      <c r="B524">
        <v>49.05</v>
      </c>
      <c r="C524" s="71">
        <f t="shared" si="121"/>
        <v>6.1538461538461764E-3</v>
      </c>
      <c r="D524" s="26">
        <f t="shared" si="122"/>
        <v>49.491551366288782</v>
      </c>
      <c r="E524" s="26">
        <f>D524*(1-VLOOKUP(A524,USD!A:K,9,0))</f>
        <v>49.381055159878763</v>
      </c>
      <c r="F524">
        <v>49.427999999999997</v>
      </c>
      <c r="G524" s="71">
        <f t="shared" si="123"/>
        <v>-8.921752381954029E-3</v>
      </c>
      <c r="H524" s="42">
        <f t="shared" si="120"/>
        <v>-6.7040924663703816E-3</v>
      </c>
      <c r="I524" s="71">
        <f t="shared" si="111"/>
        <v>-7.6474872541879568E-3</v>
      </c>
      <c r="J524">
        <v>3890.1</v>
      </c>
      <c r="K524">
        <v>3935.63</v>
      </c>
      <c r="L524" s="71">
        <f t="shared" si="124"/>
        <v>1.1704069304131037E-2</v>
      </c>
      <c r="M524" s="70">
        <f t="shared" si="125"/>
        <v>2</v>
      </c>
    </row>
    <row r="525" spans="1:14">
      <c r="A525" s="68">
        <v>43145</v>
      </c>
      <c r="B525">
        <v>49.55</v>
      </c>
      <c r="C525" s="71">
        <f t="shared" si="121"/>
        <v>1.0193679918450549E-2</v>
      </c>
      <c r="D525" s="26">
        <f t="shared" si="122"/>
        <v>49.821476835983049</v>
      </c>
      <c r="E525" s="26">
        <f>D525*(1-VLOOKUP(A525,USD!A:K,9,0))</f>
        <v>49.806675037103233</v>
      </c>
      <c r="F525">
        <v>49.811</v>
      </c>
      <c r="G525" s="71">
        <f t="shared" si="123"/>
        <v>-5.4489921460333379E-3</v>
      </c>
      <c r="H525" s="42">
        <f t="shared" si="120"/>
        <v>-5.1534264616545089E-3</v>
      </c>
      <c r="I525" s="71">
        <f t="shared" si="111"/>
        <v>-5.2398064684507917E-3</v>
      </c>
      <c r="J525">
        <v>3935.63</v>
      </c>
      <c r="K525">
        <v>3966.96</v>
      </c>
      <c r="L525" s="71">
        <f t="shared" si="124"/>
        <v>7.9606060529062717E-3</v>
      </c>
      <c r="M525" s="70">
        <f t="shared" si="125"/>
        <v>3</v>
      </c>
    </row>
    <row r="526" spans="1:14">
      <c r="A526" s="68">
        <v>43146</v>
      </c>
      <c r="B526">
        <v>50.7</v>
      </c>
      <c r="C526" s="71">
        <f t="shared" si="121"/>
        <v>2.3208879919273562E-2</v>
      </c>
      <c r="D526" s="26">
        <f t="shared" si="122"/>
        <v>49.811</v>
      </c>
      <c r="E526" s="26">
        <f>D526*(1-VLOOKUP(A526,USD!A:K,9,0))</f>
        <v>50.047398783874087</v>
      </c>
      <c r="F526">
        <v>49.811</v>
      </c>
      <c r="G526" s="71">
        <f t="shared" si="123"/>
        <v>1.7847463411696296E-2</v>
      </c>
      <c r="H526" s="42">
        <f t="shared" si="120"/>
        <v>1.3039663039114746E-2</v>
      </c>
      <c r="I526" s="71">
        <f t="shared" si="111"/>
        <v>1.7847463411696296E-2</v>
      </c>
      <c r="J526">
        <v>3966.96</v>
      </c>
      <c r="K526">
        <v>3966.96</v>
      </c>
      <c r="L526" s="71">
        <f t="shared" si="124"/>
        <v>0</v>
      </c>
      <c r="M526" s="70">
        <f t="shared" si="125"/>
        <v>4</v>
      </c>
      <c r="N526" t="s">
        <v>684</v>
      </c>
    </row>
    <row r="527" spans="1:14">
      <c r="A527" s="68">
        <v>43147</v>
      </c>
      <c r="B527">
        <v>50.7</v>
      </c>
      <c r="C527" s="71">
        <f t="shared" si="121"/>
        <v>0</v>
      </c>
      <c r="D527" s="26">
        <f t="shared" si="122"/>
        <v>49.811</v>
      </c>
      <c r="E527" s="26">
        <f>D527*(1-VLOOKUP(A527,USD!A:K,9,0))</f>
        <v>49.987619696931162</v>
      </c>
      <c r="F527" s="70">
        <v>49.811</v>
      </c>
      <c r="G527" s="71">
        <f t="shared" si="123"/>
        <v>1.7847463411696296E-2</v>
      </c>
      <c r="H527" s="42">
        <f t="shared" si="120"/>
        <v>1.4251134728717085E-2</v>
      </c>
      <c r="I527" s="71">
        <f t="shared" si="111"/>
        <v>1.7847463411696296E-2</v>
      </c>
      <c r="J527">
        <v>3966.96</v>
      </c>
      <c r="K527">
        <v>3966.96</v>
      </c>
      <c r="L527" s="71">
        <f t="shared" si="124"/>
        <v>0</v>
      </c>
      <c r="M527" s="70">
        <f t="shared" si="125"/>
        <v>5</v>
      </c>
    </row>
    <row r="528" spans="1:14">
      <c r="A528" s="68">
        <v>43150</v>
      </c>
      <c r="B528">
        <v>50.7</v>
      </c>
      <c r="C528" s="71">
        <f t="shared" si="121"/>
        <v>0</v>
      </c>
      <c r="D528" s="26">
        <f t="shared" si="122"/>
        <v>49.811</v>
      </c>
      <c r="E528" s="26">
        <f>D528*(1-VLOOKUP(A528,USD!A:K,9,0))</f>
        <v>49.580990968022988</v>
      </c>
      <c r="F528" s="70">
        <v>49.811</v>
      </c>
      <c r="G528" s="71">
        <f t="shared" si="123"/>
        <v>1.7847463411696296E-2</v>
      </c>
      <c r="H528" s="42">
        <f t="shared" si="120"/>
        <v>2.2569315581020044E-2</v>
      </c>
      <c r="I528" s="71">
        <f t="shared" si="111"/>
        <v>1.7847463411696296E-2</v>
      </c>
      <c r="J528">
        <v>3966.96</v>
      </c>
      <c r="K528">
        <v>3966.96</v>
      </c>
      <c r="L528" s="71">
        <f t="shared" si="124"/>
        <v>0</v>
      </c>
      <c r="M528" s="70">
        <f t="shared" si="125"/>
        <v>1</v>
      </c>
    </row>
    <row r="529" spans="1:13">
      <c r="A529" s="68">
        <v>43151</v>
      </c>
      <c r="B529">
        <v>50.55</v>
      </c>
      <c r="C529" s="71">
        <f t="shared" si="121"/>
        <v>-2.9585798816569309E-3</v>
      </c>
      <c r="D529" s="26">
        <f t="shared" si="122"/>
        <v>49.811</v>
      </c>
      <c r="E529" s="26">
        <f>D529*(1-VLOOKUP(A529,USD!A:K,9,0))</f>
        <v>49.727612229853342</v>
      </c>
      <c r="F529" s="70">
        <v>49.811</v>
      </c>
      <c r="G529" s="71">
        <f t="shared" si="123"/>
        <v>1.483608038385098E-2</v>
      </c>
      <c r="H529" s="42">
        <f t="shared" si="120"/>
        <v>1.6537849562238582E-2</v>
      </c>
      <c r="I529" s="71">
        <f t="shared" ref="I529:I577" si="126">+B529/F529-1</f>
        <v>1.483608038385098E-2</v>
      </c>
      <c r="J529">
        <v>3966.96</v>
      </c>
      <c r="K529">
        <v>3966.96</v>
      </c>
      <c r="L529" s="71">
        <f t="shared" si="124"/>
        <v>0</v>
      </c>
      <c r="M529" s="70">
        <f t="shared" si="125"/>
        <v>2</v>
      </c>
    </row>
    <row r="530" spans="1:13">
      <c r="A530" s="68">
        <v>43152</v>
      </c>
      <c r="B530">
        <v>50.9</v>
      </c>
      <c r="C530" s="71">
        <f t="shared" si="121"/>
        <v>6.923837784371889E-3</v>
      </c>
      <c r="D530" s="26">
        <f t="shared" si="122"/>
        <v>49.811</v>
      </c>
      <c r="E530" s="26">
        <f>D530*(1-VLOOKUP(A530,USD!A:K,9,0))</f>
        <v>49.594835012926936</v>
      </c>
      <c r="F530">
        <v>49.59</v>
      </c>
      <c r="G530" s="71">
        <f t="shared" si="123"/>
        <v>2.1862640782156495E-2</v>
      </c>
      <c r="H530" s="42">
        <f t="shared" si="120"/>
        <v>2.6316550639454039E-2</v>
      </c>
      <c r="I530" s="71">
        <f t="shared" si="126"/>
        <v>2.6416616253276848E-2</v>
      </c>
      <c r="J530">
        <v>3966.96</v>
      </c>
      <c r="K530">
        <v>3966.96</v>
      </c>
      <c r="L530" s="71">
        <f t="shared" si="124"/>
        <v>0</v>
      </c>
      <c r="M530" s="70">
        <f t="shared" si="125"/>
        <v>3</v>
      </c>
    </row>
    <row r="531" spans="1:13">
      <c r="A531" s="68">
        <v>43153</v>
      </c>
      <c r="B531">
        <v>50.65</v>
      </c>
      <c r="C531" s="71">
        <f t="shared" si="121"/>
        <v>-4.9115913555992652E-3</v>
      </c>
      <c r="D531" s="26">
        <f t="shared" si="122"/>
        <v>50.662189863270626</v>
      </c>
      <c r="E531" s="26">
        <f>D531*(1-VLOOKUP(A531,USD!A:K,9,0))</f>
        <v>50.678644228020282</v>
      </c>
      <c r="F531">
        <v>50.817</v>
      </c>
      <c r="G531" s="71">
        <f t="shared" si="123"/>
        <v>-2.4061066652514285E-4</v>
      </c>
      <c r="H531" s="42">
        <f t="shared" si="120"/>
        <v>-5.6521298974387957E-4</v>
      </c>
      <c r="I531" s="71">
        <f t="shared" si="126"/>
        <v>-3.2863018281283907E-3</v>
      </c>
      <c r="J531">
        <v>3966.96</v>
      </c>
      <c r="K531">
        <v>4052.73</v>
      </c>
      <c r="L531" s="71">
        <f t="shared" si="124"/>
        <v>2.1621090205094173E-2</v>
      </c>
      <c r="M531" s="70">
        <f t="shared" si="125"/>
        <v>4</v>
      </c>
    </row>
    <row r="532" spans="1:13">
      <c r="A532" s="68">
        <v>43154</v>
      </c>
      <c r="B532">
        <v>51</v>
      </c>
      <c r="C532" s="71">
        <f t="shared" si="121"/>
        <v>6.9101678183614013E-3</v>
      </c>
      <c r="D532" s="26">
        <f t="shared" si="122"/>
        <v>51.047215217890162</v>
      </c>
      <c r="E532" s="26">
        <f>D532*(1-VLOOKUP(A532,USD!A:K,9,0))</f>
        <v>51.072456850413737</v>
      </c>
      <c r="F532">
        <v>51.093000000000004</v>
      </c>
      <c r="G532" s="71">
        <f t="shared" si="123"/>
        <v>-9.2493229432066837E-4</v>
      </c>
      <c r="H532" s="42">
        <f t="shared" si="120"/>
        <v>-1.418706968140504E-3</v>
      </c>
      <c r="I532" s="71">
        <f t="shared" si="126"/>
        <v>-1.8202102049205138E-3</v>
      </c>
      <c r="J532">
        <v>4052.73</v>
      </c>
      <c r="K532">
        <v>4071.09</v>
      </c>
      <c r="L532" s="71">
        <f t="shared" si="124"/>
        <v>4.5302795893138459E-3</v>
      </c>
      <c r="M532" s="70">
        <f t="shared" si="125"/>
        <v>5</v>
      </c>
    </row>
    <row r="533" spans="1:13">
      <c r="A533" s="68">
        <v>43157</v>
      </c>
      <c r="B533">
        <v>51.8</v>
      </c>
      <c r="C533" s="71">
        <f t="shared" si="121"/>
        <v>1.5686274509803866E-2</v>
      </c>
      <c r="D533" s="26">
        <f t="shared" si="122"/>
        <v>51.687001039033774</v>
      </c>
      <c r="E533" s="26">
        <f>D533*(1-VLOOKUP(A533,USD!A:K,9,0))</f>
        <v>51.942090184224057</v>
      </c>
      <c r="F533">
        <v>51.965000000000003</v>
      </c>
      <c r="G533" s="71">
        <f t="shared" si="123"/>
        <v>2.1862162380226202E-3</v>
      </c>
      <c r="H533" s="42">
        <f t="shared" si="120"/>
        <v>-2.7355499888453982E-3</v>
      </c>
      <c r="I533" s="71">
        <f t="shared" si="126"/>
        <v>-3.1752140864044209E-3</v>
      </c>
      <c r="J533">
        <v>4071.09</v>
      </c>
      <c r="K533">
        <v>4118.42</v>
      </c>
      <c r="L533" s="71">
        <f t="shared" si="124"/>
        <v>1.1625879064329103E-2</v>
      </c>
      <c r="M533" s="70">
        <f t="shared" si="125"/>
        <v>1</v>
      </c>
    </row>
    <row r="534" spans="1:13">
      <c r="A534" s="68">
        <v>43158</v>
      </c>
      <c r="B534">
        <v>51.1</v>
      </c>
      <c r="C534" s="71">
        <f t="shared" si="121"/>
        <v>-1.3513513513513487E-2</v>
      </c>
      <c r="D534" s="26">
        <f t="shared" si="122"/>
        <v>51.215003739298083</v>
      </c>
      <c r="E534" s="26">
        <f>D534*(1-VLOOKUP(A534,USD!A:K,9,0))</f>
        <v>51.254522760296567</v>
      </c>
      <c r="F534">
        <v>51.332000000000001</v>
      </c>
      <c r="G534" s="71">
        <f t="shared" si="123"/>
        <v>-2.2455087552759601E-3</v>
      </c>
      <c r="H534" s="42">
        <f t="shared" si="120"/>
        <v>-3.0148121955837492E-3</v>
      </c>
      <c r="I534" s="71">
        <f t="shared" si="126"/>
        <v>-4.5195979116340324E-3</v>
      </c>
      <c r="J534">
        <v>4118.42</v>
      </c>
      <c r="K534">
        <v>4058.98</v>
      </c>
      <c r="L534" s="71">
        <f t="shared" si="124"/>
        <v>-1.4432719343826061E-2</v>
      </c>
      <c r="M534" s="70">
        <f t="shared" si="125"/>
        <v>2</v>
      </c>
    </row>
    <row r="535" spans="1:13">
      <c r="A535" s="68">
        <v>43159</v>
      </c>
      <c r="B535">
        <v>50.45</v>
      </c>
      <c r="C535" s="71">
        <f t="shared" si="121"/>
        <v>-1.2720156555772966E-2</v>
      </c>
      <c r="D535" s="26">
        <f t="shared" si="122"/>
        <v>50.885071737234476</v>
      </c>
      <c r="E535" s="26">
        <f>D535*(1-VLOOKUP(A535,USD!A:K,9,0))</f>
        <v>50.670234997519998</v>
      </c>
      <c r="F535">
        <v>50.698999999999998</v>
      </c>
      <c r="G535" s="71">
        <f t="shared" si="123"/>
        <v>-8.5500859560765363E-3</v>
      </c>
      <c r="H535" s="42">
        <f t="shared" si="120"/>
        <v>-4.3464372630356296E-3</v>
      </c>
      <c r="I535" s="71">
        <f t="shared" si="126"/>
        <v>-4.9113394741512328E-3</v>
      </c>
      <c r="J535">
        <v>4058.98</v>
      </c>
      <c r="K535">
        <v>4023.64</v>
      </c>
      <c r="L535" s="71">
        <f t="shared" si="124"/>
        <v>-8.7066208751952479E-3</v>
      </c>
      <c r="M535" s="70">
        <f t="shared" si="125"/>
        <v>3</v>
      </c>
    </row>
    <row r="536" spans="1:13">
      <c r="A536" s="68">
        <v>43160</v>
      </c>
      <c r="B536">
        <v>50.65</v>
      </c>
      <c r="C536" s="71">
        <f t="shared" si="121"/>
        <v>3.9643211100097719E-3</v>
      </c>
      <c r="D536" s="26">
        <f t="shared" si="122"/>
        <v>51.019677185334679</v>
      </c>
      <c r="E536" s="26">
        <f>D536*(1-VLOOKUP(A536,USD!A:K,9,0))</f>
        <v>50.914748180665214</v>
      </c>
      <c r="F536">
        <v>50.905000000000001</v>
      </c>
      <c r="G536" s="71">
        <f t="shared" si="123"/>
        <v>-7.245776644014934E-3</v>
      </c>
      <c r="H536" s="42">
        <f t="shared" si="120"/>
        <v>-5.1998328603293231E-3</v>
      </c>
      <c r="I536" s="71">
        <f t="shared" si="126"/>
        <v>-5.009331106963999E-3</v>
      </c>
      <c r="J536">
        <v>4023.64</v>
      </c>
      <c r="K536">
        <v>4049.09</v>
      </c>
      <c r="L536" s="71">
        <f t="shared" si="124"/>
        <v>6.3251185493733431E-3</v>
      </c>
      <c r="M536" s="70">
        <f t="shared" si="125"/>
        <v>4</v>
      </c>
    </row>
    <row r="537" spans="1:13">
      <c r="A537" s="68">
        <v>43161</v>
      </c>
      <c r="B537">
        <v>50.1</v>
      </c>
      <c r="C537" s="71">
        <f t="shared" si="121"/>
        <v>-1.0858835143139123E-2</v>
      </c>
      <c r="D537" s="26">
        <f t="shared" si="122"/>
        <v>50.494776925185654</v>
      </c>
      <c r="E537" s="26">
        <f>D537*(1-VLOOKUP(A537,USD!A:K,9,0))</f>
        <v>50.423926481217734</v>
      </c>
      <c r="F537">
        <v>50.457000000000001</v>
      </c>
      <c r="G537" s="71">
        <f t="shared" si="123"/>
        <v>-7.8181734671403103E-3</v>
      </c>
      <c r="H537" s="42">
        <f t="shared" si="120"/>
        <v>-6.4240630157667011E-3</v>
      </c>
      <c r="I537" s="71">
        <f t="shared" si="126"/>
        <v>-7.0753314703608794E-3</v>
      </c>
      <c r="J537">
        <v>4049.09</v>
      </c>
      <c r="K537">
        <v>4016.46</v>
      </c>
      <c r="L537" s="71">
        <f t="shared" si="124"/>
        <v>-8.0586008214191818E-3</v>
      </c>
      <c r="M537" s="70">
        <f t="shared" si="125"/>
        <v>5</v>
      </c>
    </row>
    <row r="538" spans="1:13">
      <c r="A538" s="68">
        <v>43164</v>
      </c>
      <c r="B538">
        <v>50.1</v>
      </c>
      <c r="C538" s="71">
        <f t="shared" si="121"/>
        <v>0</v>
      </c>
      <c r="D538" s="26">
        <f t="shared" si="122"/>
        <v>50.477602590340751</v>
      </c>
      <c r="E538" s="26">
        <f>D538*(1-VLOOKUP(A538,USD!A:K,9,0))</f>
        <v>50.616166772569187</v>
      </c>
      <c r="F538">
        <v>50.616</v>
      </c>
      <c r="G538" s="71">
        <f t="shared" si="123"/>
        <v>-7.4805967590269029E-3</v>
      </c>
      <c r="H538" s="42">
        <f t="shared" si="120"/>
        <v>-1.0197666190101873E-2</v>
      </c>
      <c r="I538" s="71">
        <f t="shared" si="126"/>
        <v>-1.0194404931247014E-2</v>
      </c>
      <c r="J538">
        <v>4016.46</v>
      </c>
      <c r="K538">
        <v>4018.1</v>
      </c>
      <c r="L538" s="71">
        <f t="shared" si="124"/>
        <v>4.0831976417043947E-4</v>
      </c>
      <c r="M538" s="70">
        <f t="shared" si="125"/>
        <v>1</v>
      </c>
    </row>
    <row r="539" spans="1:13">
      <c r="A539" s="68">
        <v>43165</v>
      </c>
      <c r="B539">
        <v>51.05</v>
      </c>
      <c r="C539" s="71">
        <f t="shared" si="121"/>
        <v>1.8962075848303339E-2</v>
      </c>
      <c r="D539" s="26">
        <f t="shared" si="122"/>
        <v>51.22645055125556</v>
      </c>
      <c r="E539" s="26">
        <f>D539*(1-VLOOKUP(A539,USD!A:K,9,0))</f>
        <v>51.198918131771578</v>
      </c>
      <c r="F539">
        <v>51.198999999999998</v>
      </c>
      <c r="G539" s="71">
        <f t="shared" si="123"/>
        <v>-3.4445203475305108E-3</v>
      </c>
      <c r="H539" s="42">
        <f t="shared" ref="H539:H570" si="127">(+B539/(E539)-1)</f>
        <v>-2.9086187209719228E-3</v>
      </c>
      <c r="I539" s="71">
        <f t="shared" si="126"/>
        <v>-2.9102130900994228E-3</v>
      </c>
      <c r="J539">
        <v>4018.1</v>
      </c>
      <c r="K539">
        <v>4066.56</v>
      </c>
      <c r="L539" s="71">
        <f t="shared" si="124"/>
        <v>1.2060426569771687E-2</v>
      </c>
      <c r="M539" s="70">
        <f t="shared" si="125"/>
        <v>2</v>
      </c>
    </row>
    <row r="540" spans="1:13">
      <c r="A540" s="68">
        <v>43166</v>
      </c>
      <c r="B540">
        <v>50.8</v>
      </c>
      <c r="C540" s="71">
        <f t="shared" si="121"/>
        <v>-4.8971596474045587E-3</v>
      </c>
      <c r="D540" s="26">
        <f t="shared" si="122"/>
        <v>50.822425674279984</v>
      </c>
      <c r="E540" s="26">
        <f>D540*(1-VLOOKUP(A540,USD!A:K,9,0))</f>
        <v>50.941018600993885</v>
      </c>
      <c r="F540">
        <v>50.978999999999999</v>
      </c>
      <c r="G540" s="71">
        <f t="shared" si="123"/>
        <v>-4.4125548874252019E-4</v>
      </c>
      <c r="H540" s="42">
        <f t="shared" si="127"/>
        <v>-2.7682721089353768E-3</v>
      </c>
      <c r="I540" s="71">
        <f t="shared" si="126"/>
        <v>-3.5112497302811629E-3</v>
      </c>
      <c r="J540">
        <v>4066.56</v>
      </c>
      <c r="K540">
        <v>4036.65</v>
      </c>
      <c r="L540" s="71">
        <f t="shared" si="124"/>
        <v>-7.3551109537298709E-3</v>
      </c>
      <c r="M540" s="70">
        <f t="shared" si="125"/>
        <v>3</v>
      </c>
    </row>
    <row r="541" spans="1:13">
      <c r="A541" s="68">
        <v>43167</v>
      </c>
      <c r="B541">
        <v>51.35</v>
      </c>
      <c r="C541" s="71">
        <f t="shared" si="121"/>
        <v>1.0826771653543288E-2</v>
      </c>
      <c r="D541" s="26">
        <f t="shared" si="122"/>
        <v>51.496159042770614</v>
      </c>
      <c r="E541" s="26">
        <f>D541*(1-VLOOKUP(A541,USD!A:K,9,0))</f>
        <v>51.466803776431249</v>
      </c>
      <c r="F541">
        <v>51.436</v>
      </c>
      <c r="G541" s="71">
        <f t="shared" si="123"/>
        <v>-2.8382513470416315E-3</v>
      </c>
      <c r="H541" s="42">
        <f t="shared" si="127"/>
        <v>-2.2694973820142073E-3</v>
      </c>
      <c r="I541" s="71">
        <f t="shared" si="126"/>
        <v>-1.6719807138968479E-3</v>
      </c>
      <c r="J541">
        <v>4036.65</v>
      </c>
      <c r="K541">
        <v>4077.6</v>
      </c>
      <c r="L541" s="71">
        <f t="shared" si="124"/>
        <v>1.014455055553487E-2</v>
      </c>
      <c r="M541" s="70">
        <f t="shared" si="125"/>
        <v>4</v>
      </c>
    </row>
    <row r="542" spans="1:13">
      <c r="A542" s="68">
        <v>43168</v>
      </c>
      <c r="B542">
        <v>51.6</v>
      </c>
      <c r="C542" s="71">
        <f t="shared" si="121"/>
        <v>4.8685491723465812E-3</v>
      </c>
      <c r="D542" s="26">
        <f t="shared" si="122"/>
        <v>51.830448626643118</v>
      </c>
      <c r="E542" s="26">
        <f>D542*(1-VLOOKUP(A542,USD!A:K,9,0))</f>
        <v>51.688078212215679</v>
      </c>
      <c r="F542">
        <v>51.743000000000002</v>
      </c>
      <c r="G542" s="71">
        <f t="shared" si="123"/>
        <v>-4.4462016584717601E-3</v>
      </c>
      <c r="H542" s="42">
        <f t="shared" si="127"/>
        <v>-1.7040334108390232E-3</v>
      </c>
      <c r="I542" s="71">
        <f t="shared" si="126"/>
        <v>-2.7636588524051486E-3</v>
      </c>
      <c r="J542">
        <v>4077.6</v>
      </c>
      <c r="K542">
        <v>4108.87</v>
      </c>
      <c r="L542" s="71">
        <f t="shared" si="124"/>
        <v>7.6687267019814875E-3</v>
      </c>
      <c r="M542" s="70">
        <f t="shared" si="125"/>
        <v>5</v>
      </c>
    </row>
    <row r="543" spans="1:13">
      <c r="A543" s="68">
        <v>43171</v>
      </c>
      <c r="B543">
        <v>52.3</v>
      </c>
      <c r="C543" s="71">
        <f t="shared" si="121"/>
        <v>1.3565891472868241E-2</v>
      </c>
      <c r="D543" s="26">
        <f t="shared" si="122"/>
        <v>51.9797484004118</v>
      </c>
      <c r="E543" s="26">
        <f>D543*(1-VLOOKUP(A543,USD!A:K,9,0))</f>
        <v>52.087905556181838</v>
      </c>
      <c r="F543">
        <v>52.091999999999999</v>
      </c>
      <c r="G543" s="71">
        <f t="shared" si="123"/>
        <v>6.1610840653021359E-3</v>
      </c>
      <c r="H543" s="42">
        <f t="shared" si="127"/>
        <v>4.0718558666059668E-3</v>
      </c>
      <c r="I543" s="71">
        <f t="shared" si="126"/>
        <v>3.9929355755201623E-3</v>
      </c>
      <c r="J543">
        <v>4108.87</v>
      </c>
      <c r="K543">
        <v>4127.67</v>
      </c>
      <c r="L543" s="71">
        <f t="shared" si="124"/>
        <v>4.5754672209148417E-3</v>
      </c>
      <c r="M543" s="70">
        <f t="shared" si="125"/>
        <v>1</v>
      </c>
    </row>
    <row r="544" spans="1:13">
      <c r="A544" s="68">
        <v>43172</v>
      </c>
      <c r="B544">
        <v>51.7</v>
      </c>
      <c r="C544" s="71">
        <f t="shared" si="121"/>
        <v>-1.1472275334607929E-2</v>
      </c>
      <c r="D544" s="26">
        <f t="shared" si="122"/>
        <v>51.632372500708627</v>
      </c>
      <c r="E544" s="26">
        <f>D544*(1-VLOOKUP(A544,USD!A:K,9,0))</f>
        <v>51.654849124121483</v>
      </c>
      <c r="F544">
        <v>51.683</v>
      </c>
      <c r="G544" s="71">
        <f t="shared" si="123"/>
        <v>1.3097887239337247E-3</v>
      </c>
      <c r="H544" s="42">
        <f t="shared" si="127"/>
        <v>8.7408784739695378E-4</v>
      </c>
      <c r="I544" s="71">
        <f t="shared" si="126"/>
        <v>3.2892827428754323E-4</v>
      </c>
      <c r="J544">
        <v>4127.67</v>
      </c>
      <c r="K544">
        <v>4091.25</v>
      </c>
      <c r="L544" s="71">
        <f t="shared" si="124"/>
        <v>-8.8233797759995625E-3</v>
      </c>
      <c r="M544" s="70">
        <f t="shared" si="125"/>
        <v>2</v>
      </c>
    </row>
    <row r="545" spans="1:13">
      <c r="A545" s="68">
        <v>43173</v>
      </c>
      <c r="B545">
        <v>51.5</v>
      </c>
      <c r="C545" s="71">
        <f t="shared" si="121"/>
        <v>-3.8684719535784229E-3</v>
      </c>
      <c r="D545" s="26">
        <f t="shared" si="122"/>
        <v>51.456750680109991</v>
      </c>
      <c r="E545" s="26">
        <f>D545*(1-VLOOKUP(A545,USD!A:K,9,0))</f>
        <v>51.579005340555725</v>
      </c>
      <c r="F545">
        <v>51.579000000000001</v>
      </c>
      <c r="G545" s="71">
        <f t="shared" si="123"/>
        <v>8.4049846362965752E-4</v>
      </c>
      <c r="H545" s="42">
        <f t="shared" si="127"/>
        <v>-1.5317344728554838E-3</v>
      </c>
      <c r="I545" s="71">
        <f t="shared" si="126"/>
        <v>-1.5316310901724028E-3</v>
      </c>
      <c r="J545">
        <v>4091.25</v>
      </c>
      <c r="K545">
        <v>4073.34</v>
      </c>
      <c r="L545" s="71">
        <f t="shared" si="124"/>
        <v>-4.3776351970669092E-3</v>
      </c>
      <c r="M545" s="70">
        <f t="shared" si="125"/>
        <v>3</v>
      </c>
    </row>
    <row r="546" spans="1:13">
      <c r="A546" s="68">
        <v>43174</v>
      </c>
      <c r="B546">
        <v>51.85</v>
      </c>
      <c r="C546" s="71">
        <f t="shared" si="121"/>
        <v>6.7961165048544547E-3</v>
      </c>
      <c r="D546" s="26">
        <f t="shared" si="122"/>
        <v>51.867960111358251</v>
      </c>
      <c r="E546" s="26">
        <f>D546*(1-VLOOKUP(A546,USD!A:K,9,0))</f>
        <v>51.887725744972705</v>
      </c>
      <c r="F546">
        <v>51.860999999999997</v>
      </c>
      <c r="G546" s="71">
        <f t="shared" si="123"/>
        <v>-3.4626600544318542E-4</v>
      </c>
      <c r="H546" s="42">
        <f t="shared" si="127"/>
        <v>-7.2706491624097147E-4</v>
      </c>
      <c r="I546" s="71">
        <f t="shared" si="126"/>
        <v>-2.121054356837293E-4</v>
      </c>
      <c r="J546">
        <v>4073.34</v>
      </c>
      <c r="K546">
        <v>4096.16</v>
      </c>
      <c r="L546" s="71">
        <f t="shared" si="124"/>
        <v>5.6022821566577008E-3</v>
      </c>
      <c r="M546" s="70">
        <f t="shared" si="125"/>
        <v>4</v>
      </c>
    </row>
    <row r="547" spans="1:13">
      <c r="A547" s="68">
        <v>43175</v>
      </c>
      <c r="B547">
        <v>51.25</v>
      </c>
      <c r="C547" s="71">
        <f t="shared" si="121"/>
        <v>-1.1571841851494735E-2</v>
      </c>
      <c r="D547" s="26">
        <f t="shared" si="122"/>
        <v>51.357856533924455</v>
      </c>
      <c r="E547" s="26">
        <f>D547*(1-VLOOKUP(A547,USD!A:K,9,0))</f>
        <v>51.232623693974851</v>
      </c>
      <c r="F547">
        <v>51.246000000000002</v>
      </c>
      <c r="G547" s="71">
        <f t="shared" si="123"/>
        <v>-2.1000980415374348E-3</v>
      </c>
      <c r="H547" s="42">
        <f t="shared" si="127"/>
        <v>3.3916486746687902E-4</v>
      </c>
      <c r="I547" s="71">
        <f t="shared" si="126"/>
        <v>7.8054872575394896E-5</v>
      </c>
      <c r="J547">
        <v>4096.16</v>
      </c>
      <c r="K547">
        <v>4056.42</v>
      </c>
      <c r="L547" s="71">
        <f t="shared" si="124"/>
        <v>-9.7017694621303052E-3</v>
      </c>
      <c r="M547" s="70">
        <f t="shared" si="125"/>
        <v>5</v>
      </c>
    </row>
    <row r="548" spans="1:13">
      <c r="A548" s="68">
        <v>43178</v>
      </c>
      <c r="B548">
        <v>51.35</v>
      </c>
      <c r="C548" s="71">
        <f t="shared" si="121"/>
        <v>1.9512195121951237E-3</v>
      </c>
      <c r="D548" s="26">
        <f t="shared" si="122"/>
        <v>51.471251867410174</v>
      </c>
      <c r="E548" s="26">
        <f>D548*(1-VLOOKUP(A548,USD!A:K,9,0))</f>
        <v>51.414159085826931</v>
      </c>
      <c r="F548">
        <v>51.404000000000003</v>
      </c>
      <c r="G548" s="71">
        <f t="shared" si="123"/>
        <v>-2.3557201935270333E-3</v>
      </c>
      <c r="H548" s="42">
        <f t="shared" si="127"/>
        <v>-1.2478874879550128E-3</v>
      </c>
      <c r="I548" s="71">
        <f t="shared" si="126"/>
        <v>-1.0505019064664944E-3</v>
      </c>
      <c r="J548">
        <v>4056.42</v>
      </c>
      <c r="K548">
        <v>4074.25</v>
      </c>
      <c r="L548" s="71">
        <f t="shared" si="124"/>
        <v>4.3955014520191682E-3</v>
      </c>
      <c r="M548" s="70">
        <f t="shared" si="125"/>
        <v>1</v>
      </c>
    </row>
    <row r="549" spans="1:13">
      <c r="A549" s="68">
        <v>43179</v>
      </c>
      <c r="B549">
        <v>51.4</v>
      </c>
      <c r="C549" s="71">
        <f t="shared" si="121"/>
        <v>9.7370983446931625E-4</v>
      </c>
      <c r="D549" s="26">
        <f t="shared" si="122"/>
        <v>51.447527962201633</v>
      </c>
      <c r="E549" s="26">
        <f>D549*(1-VLOOKUP(A549,USD!A:K,9,0))</f>
        <v>51.506383859966952</v>
      </c>
      <c r="F549">
        <v>51.512</v>
      </c>
      <c r="G549" s="71">
        <f t="shared" si="123"/>
        <v>-9.2381430331411885E-4</v>
      </c>
      <c r="H549" s="42">
        <f t="shared" si="127"/>
        <v>-2.0654499888049793E-3</v>
      </c>
      <c r="I549" s="71">
        <f t="shared" si="126"/>
        <v>-2.1742506600403999E-3</v>
      </c>
      <c r="J549">
        <v>4074.25</v>
      </c>
      <c r="K549">
        <v>4077.7</v>
      </c>
      <c r="L549" s="71">
        <f t="shared" si="124"/>
        <v>8.4678161624829329E-4</v>
      </c>
      <c r="M549" s="70">
        <f t="shared" si="125"/>
        <v>2</v>
      </c>
    </row>
    <row r="550" spans="1:13">
      <c r="A550" s="68">
        <v>43180</v>
      </c>
      <c r="B550">
        <v>51</v>
      </c>
      <c r="C550" s="71">
        <f t="shared" si="121"/>
        <v>-7.7821011673151474E-3</v>
      </c>
      <c r="D550" s="26">
        <f t="shared" si="122"/>
        <v>51.301667018172019</v>
      </c>
      <c r="E550" s="26">
        <f>D550*(1-VLOOKUP(A550,USD!A:K,9,0))</f>
        <v>51.250472498687721</v>
      </c>
      <c r="F550">
        <v>51.268000000000001</v>
      </c>
      <c r="G550" s="71">
        <f t="shared" si="123"/>
        <v>-5.8802576155110309E-3</v>
      </c>
      <c r="H550" s="42">
        <f t="shared" si="127"/>
        <v>-4.8872232093886137E-3</v>
      </c>
      <c r="I550" s="71">
        <f t="shared" si="126"/>
        <v>-5.2274323164547276E-3</v>
      </c>
      <c r="J550">
        <v>4077.7</v>
      </c>
      <c r="K550">
        <v>4061.05</v>
      </c>
      <c r="L550" s="71">
        <f t="shared" si="124"/>
        <v>-4.0831841479264108E-3</v>
      </c>
      <c r="M550" s="70">
        <f t="shared" si="125"/>
        <v>3</v>
      </c>
    </row>
    <row r="551" spans="1:13">
      <c r="A551" s="68">
        <v>43181</v>
      </c>
      <c r="B551">
        <v>50.55</v>
      </c>
      <c r="C551" s="71">
        <f t="shared" si="121"/>
        <v>-8.8235294117647856E-3</v>
      </c>
      <c r="D551" s="26">
        <f t="shared" si="122"/>
        <v>50.754190123243987</v>
      </c>
      <c r="E551" s="26">
        <f>D551*(1-VLOOKUP(A551,USD!A:K,9,0))</f>
        <v>50.868430601503398</v>
      </c>
      <c r="F551">
        <v>50.86</v>
      </c>
      <c r="G551" s="71">
        <f t="shared" si="123"/>
        <v>-4.0231185395366298E-3</v>
      </c>
      <c r="H551" s="42">
        <f t="shared" si="127"/>
        <v>-6.2598864902663198E-3</v>
      </c>
      <c r="I551" s="71">
        <f t="shared" si="126"/>
        <v>-6.0951631930791228E-3</v>
      </c>
      <c r="J551">
        <v>4061.05</v>
      </c>
      <c r="K551">
        <v>4020.35</v>
      </c>
      <c r="L551" s="71">
        <f t="shared" si="124"/>
        <v>-1.0022038635328356E-2</v>
      </c>
      <c r="M551" s="70">
        <f t="shared" si="125"/>
        <v>4</v>
      </c>
    </row>
    <row r="552" spans="1:13">
      <c r="A552" s="68">
        <v>43182</v>
      </c>
      <c r="B552">
        <v>49.2</v>
      </c>
      <c r="C552" s="71">
        <f t="shared" si="121"/>
        <v>-2.6706231454005858E-2</v>
      </c>
      <c r="D552" s="26">
        <f t="shared" si="122"/>
        <v>49.399989652642184</v>
      </c>
      <c r="E552" s="26">
        <f>D552*(1-VLOOKUP(A552,USD!A:K,9,0))</f>
        <v>49.282516745878141</v>
      </c>
      <c r="F552">
        <v>49.292000000000002</v>
      </c>
      <c r="G552" s="71">
        <f t="shared" si="123"/>
        <v>-4.048374383242126E-3</v>
      </c>
      <c r="H552" s="42">
        <f t="shared" si="127"/>
        <v>-1.6743614435039689E-3</v>
      </c>
      <c r="I552" s="71">
        <f t="shared" si="126"/>
        <v>-1.8664286293921251E-3</v>
      </c>
      <c r="J552">
        <v>4020.35</v>
      </c>
      <c r="K552">
        <v>3904.94</v>
      </c>
      <c r="L552" s="71">
        <f t="shared" si="124"/>
        <v>-2.8706455905580297E-2</v>
      </c>
      <c r="M552" s="70">
        <f t="shared" si="125"/>
        <v>5</v>
      </c>
    </row>
    <row r="553" spans="1:13">
      <c r="A553" s="68">
        <v>43185</v>
      </c>
      <c r="B553">
        <v>49.3</v>
      </c>
      <c r="C553" s="71">
        <f t="shared" si="121"/>
        <v>2.0325203252031798E-3</v>
      </c>
      <c r="D553" s="26">
        <f t="shared" si="122"/>
        <v>48.975794219629492</v>
      </c>
      <c r="E553" s="26">
        <f>D553*(1-VLOOKUP(A553,USD!A:K,9,0))</f>
        <v>49.156338778015112</v>
      </c>
      <c r="F553">
        <v>49.08</v>
      </c>
      <c r="G553" s="71">
        <f t="shared" si="123"/>
        <v>6.6197146067017432E-3</v>
      </c>
      <c r="H553" s="42">
        <f t="shared" si="127"/>
        <v>2.9225370635035386E-3</v>
      </c>
      <c r="I553" s="71">
        <f t="shared" si="126"/>
        <v>4.4824775876119993E-3</v>
      </c>
      <c r="J553">
        <v>3904.94</v>
      </c>
      <c r="K553">
        <v>3879.89</v>
      </c>
      <c r="L553" s="71">
        <f t="shared" si="124"/>
        <v>-6.4149513180741247E-3</v>
      </c>
      <c r="M553" s="70">
        <f t="shared" si="125"/>
        <v>1</v>
      </c>
    </row>
    <row r="554" spans="1:13">
      <c r="A554" s="68">
        <v>43186</v>
      </c>
      <c r="B554">
        <v>49.95</v>
      </c>
      <c r="C554" s="71">
        <f t="shared" si="121"/>
        <v>1.3184584178498993E-2</v>
      </c>
      <c r="D554" s="26">
        <f t="shared" si="122"/>
        <v>49.502251764869619</v>
      </c>
      <c r="E554" s="26">
        <f>D554*(1-VLOOKUP(A554,USD!A:K,9,0))</f>
        <v>49.962974342283857</v>
      </c>
      <c r="F554">
        <v>49.975000000000001</v>
      </c>
      <c r="G554" s="71">
        <f t="shared" si="123"/>
        <v>9.0450074323313867E-3</v>
      </c>
      <c r="H554" s="42">
        <f t="shared" si="127"/>
        <v>-2.59679141497271E-4</v>
      </c>
      <c r="I554" s="71">
        <f t="shared" si="126"/>
        <v>-5.0025012506249578E-4</v>
      </c>
      <c r="J554">
        <v>3879.89</v>
      </c>
      <c r="K554">
        <v>3913.27</v>
      </c>
      <c r="L554" s="71">
        <f t="shared" si="124"/>
        <v>8.6033366925351018E-3</v>
      </c>
      <c r="M554" s="70">
        <f t="shared" si="125"/>
        <v>2</v>
      </c>
    </row>
    <row r="555" spans="1:13">
      <c r="A555" s="68">
        <v>43187</v>
      </c>
      <c r="B555">
        <v>48.85</v>
      </c>
      <c r="C555" s="71">
        <f t="shared" si="121"/>
        <v>-2.2022022022022081E-2</v>
      </c>
      <c r="D555" s="26">
        <f t="shared" si="122"/>
        <v>49.074030670002323</v>
      </c>
      <c r="E555" s="26">
        <f>D555*(1-VLOOKUP(A555,USD!A:K,9,0))</f>
        <v>48.921912233680558</v>
      </c>
      <c r="F555">
        <v>48.951999999999998</v>
      </c>
      <c r="G555" s="71">
        <f t="shared" si="123"/>
        <v>-4.5651573132194923E-3</v>
      </c>
      <c r="H555" s="42">
        <f t="shared" si="127"/>
        <v>-1.4699391417297702E-3</v>
      </c>
      <c r="I555" s="71">
        <f t="shared" si="126"/>
        <v>-2.0836738029088586E-3</v>
      </c>
      <c r="J555">
        <v>3913.27</v>
      </c>
      <c r="K555">
        <v>3842.72</v>
      </c>
      <c r="L555" s="71">
        <f t="shared" si="124"/>
        <v>-1.8028400800353728E-2</v>
      </c>
      <c r="M555" s="70">
        <f t="shared" si="125"/>
        <v>3</v>
      </c>
    </row>
    <row r="556" spans="1:13">
      <c r="A556" s="68">
        <v>43188</v>
      </c>
      <c r="B556">
        <v>49.85</v>
      </c>
      <c r="C556" s="71">
        <f t="shared" si="121"/>
        <v>2.0470829068577334E-2</v>
      </c>
      <c r="D556" s="26">
        <f t="shared" si="122"/>
        <v>49.605887392263817</v>
      </c>
      <c r="E556" s="26">
        <f>D556*(1-VLOOKUP(A556,USD!A:K,9,0))</f>
        <v>49.517827850230944</v>
      </c>
      <c r="F556">
        <v>49.493000000000002</v>
      </c>
      <c r="G556" s="71">
        <f t="shared" si="123"/>
        <v>4.9210410410731598E-3</v>
      </c>
      <c r="H556" s="42">
        <f t="shared" si="127"/>
        <v>6.7081324886408833E-3</v>
      </c>
      <c r="I556" s="71">
        <f t="shared" si="126"/>
        <v>7.2131412522982163E-3</v>
      </c>
      <c r="J556">
        <v>3842.72</v>
      </c>
      <c r="K556">
        <v>3894.05</v>
      </c>
      <c r="L556" s="71">
        <f t="shared" si="124"/>
        <v>1.3357725777574325E-2</v>
      </c>
      <c r="M556" s="70">
        <f t="shared" si="125"/>
        <v>4</v>
      </c>
    </row>
    <row r="557" spans="1:13">
      <c r="A557" s="68">
        <v>43189</v>
      </c>
      <c r="B557">
        <v>49.85</v>
      </c>
      <c r="C557" s="71">
        <f t="shared" si="121"/>
        <v>0</v>
      </c>
      <c r="D557" s="26">
        <f t="shared" si="122"/>
        <v>49.549559070890211</v>
      </c>
      <c r="E557" s="26">
        <f>D557*(1-VLOOKUP(A557,USD!A:K,9,0))</f>
        <v>49.685116586989793</v>
      </c>
      <c r="F557" s="70">
        <v>49.69</v>
      </c>
      <c r="G557" s="71">
        <f t="shared" si="123"/>
        <v>6.0634430405315243E-3</v>
      </c>
      <c r="H557" s="42">
        <f t="shared" si="127"/>
        <v>3.3185674974018919E-3</v>
      </c>
      <c r="I557" s="71">
        <f t="shared" si="126"/>
        <v>3.2199637754075638E-3</v>
      </c>
      <c r="J557">
        <v>3894.05</v>
      </c>
      <c r="K557">
        <v>3898.5</v>
      </c>
      <c r="L557" s="71">
        <f t="shared" si="124"/>
        <v>1.1427690964420645E-3</v>
      </c>
      <c r="M557" s="70">
        <f t="shared" si="125"/>
        <v>5</v>
      </c>
    </row>
    <row r="558" spans="1:13">
      <c r="A558" s="68">
        <v>43192</v>
      </c>
      <c r="B558">
        <v>49.85</v>
      </c>
      <c r="C558" s="71">
        <f t="shared" si="121"/>
        <v>0</v>
      </c>
      <c r="D558" s="26">
        <f t="shared" si="122"/>
        <v>49.542402154674868</v>
      </c>
      <c r="E558" s="26">
        <f>D558*(1-VLOOKUP(A558,USD!A:K,9,0))</f>
        <v>49.491492459196351</v>
      </c>
      <c r="F558" s="70">
        <v>49.69</v>
      </c>
      <c r="G558" s="71">
        <f t="shared" si="123"/>
        <v>6.208779387902652E-3</v>
      </c>
      <c r="H558" s="42">
        <f t="shared" si="127"/>
        <v>7.2438215739649703E-3</v>
      </c>
      <c r="I558" s="71">
        <f t="shared" si="126"/>
        <v>3.2199637754075638E-3</v>
      </c>
      <c r="J558">
        <v>3898.5</v>
      </c>
      <c r="K558">
        <v>3886.92</v>
      </c>
      <c r="L558" s="71">
        <f t="shared" si="124"/>
        <v>-2.9703732204694466E-3</v>
      </c>
      <c r="M558" s="70">
        <f t="shared" si="125"/>
        <v>1</v>
      </c>
    </row>
    <row r="559" spans="1:13">
      <c r="A559" s="68">
        <v>43193</v>
      </c>
      <c r="B559">
        <v>49.1</v>
      </c>
      <c r="C559" s="71">
        <f t="shared" si="121"/>
        <v>-1.5045135406218657E-2</v>
      </c>
      <c r="D559" s="26">
        <f t="shared" si="122"/>
        <v>49.377561462546176</v>
      </c>
      <c r="E559" s="26">
        <f>D559*(1-VLOOKUP(A559,USD!A:K,9,0))</f>
        <v>49.32451325978829</v>
      </c>
      <c r="F559">
        <v>49.170999999999999</v>
      </c>
      <c r="G559" s="71">
        <f t="shared" si="123"/>
        <v>-5.6212063602353313E-3</v>
      </c>
      <c r="H559" s="42">
        <f t="shared" si="127"/>
        <v>-4.5517582425151915E-3</v>
      </c>
      <c r="I559" s="71">
        <f t="shared" si="126"/>
        <v>-1.4439405340546108E-3</v>
      </c>
      <c r="J559">
        <v>3886.92</v>
      </c>
      <c r="K559">
        <v>3862.48</v>
      </c>
      <c r="L559" s="71">
        <f t="shared" si="124"/>
        <v>-6.2877548290163343E-3</v>
      </c>
      <c r="M559" s="70">
        <f t="shared" si="125"/>
        <v>2</v>
      </c>
    </row>
    <row r="560" spans="1:13">
      <c r="A560" s="68">
        <v>43194</v>
      </c>
      <c r="B560">
        <v>48.45</v>
      </c>
      <c r="C560" s="71">
        <f t="shared" si="121"/>
        <v>-1.323828920570258E-2</v>
      </c>
      <c r="D560" s="26">
        <f t="shared" si="122"/>
        <v>49.073994185083158</v>
      </c>
      <c r="E560" s="26">
        <f>D560*(1-VLOOKUP(A560,USD!A:K,9,0))</f>
        <v>48.967003409262382</v>
      </c>
      <c r="F560">
        <v>48.954999999999998</v>
      </c>
      <c r="G560" s="71">
        <f t="shared" si="123"/>
        <v>-1.2715373905163529E-2</v>
      </c>
      <c r="H560" s="42">
        <f t="shared" si="127"/>
        <v>-1.0558199874746377E-2</v>
      </c>
      <c r="I560" s="71">
        <f t="shared" si="126"/>
        <v>-1.031559595546927E-2</v>
      </c>
      <c r="J560">
        <v>3862.48</v>
      </c>
      <c r="K560">
        <v>3854.86</v>
      </c>
      <c r="L560" s="71">
        <f t="shared" si="124"/>
        <v>-1.9728257492594992E-3</v>
      </c>
      <c r="M560" s="70">
        <f t="shared" si="125"/>
        <v>3</v>
      </c>
    </row>
    <row r="561" spans="1:13">
      <c r="A561" s="68">
        <v>43195</v>
      </c>
      <c r="B561">
        <v>48.45</v>
      </c>
      <c r="C561" s="71">
        <f t="shared" si="121"/>
        <v>0</v>
      </c>
      <c r="D561" s="26">
        <f t="shared" si="122"/>
        <v>48.954999999999998</v>
      </c>
      <c r="E561" s="26">
        <f>D561*(1-VLOOKUP(A561,USD!A:K,9,0))</f>
        <v>49.006155264805372</v>
      </c>
      <c r="F561" s="70">
        <v>48.954999999999998</v>
      </c>
      <c r="G561" s="71">
        <f t="shared" si="123"/>
        <v>-1.031559595546927E-2</v>
      </c>
      <c r="H561" s="42">
        <f t="shared" si="127"/>
        <v>-1.1348681850273268E-2</v>
      </c>
      <c r="I561" s="71">
        <f t="shared" si="126"/>
        <v>-1.031559595546927E-2</v>
      </c>
      <c r="J561">
        <v>3854.86</v>
      </c>
      <c r="K561">
        <v>3854.86</v>
      </c>
      <c r="L561" s="71">
        <f t="shared" si="124"/>
        <v>0</v>
      </c>
      <c r="M561" s="70">
        <f t="shared" si="125"/>
        <v>4</v>
      </c>
    </row>
    <row r="562" spans="1:13">
      <c r="A562" s="68">
        <v>43196</v>
      </c>
      <c r="B562">
        <v>48.75</v>
      </c>
      <c r="C562" s="71">
        <f t="shared" si="121"/>
        <v>6.1919504643961343E-3</v>
      </c>
      <c r="D562" s="26">
        <f t="shared" si="122"/>
        <v>48.954999999999998</v>
      </c>
      <c r="E562" s="26">
        <f>D562*(1-VLOOKUP(A562,USD!A:K,9,0))</f>
        <v>48.761444641932691</v>
      </c>
      <c r="F562" s="70">
        <v>48.954999999999998</v>
      </c>
      <c r="G562" s="71">
        <f t="shared" si="123"/>
        <v>-4.18751915023996E-3</v>
      </c>
      <c r="H562" s="42">
        <f t="shared" si="127"/>
        <v>-2.3470678559123215E-4</v>
      </c>
      <c r="I562" s="71">
        <f t="shared" si="126"/>
        <v>-4.18751915023996E-3</v>
      </c>
      <c r="J562">
        <v>3854.86</v>
      </c>
      <c r="K562">
        <v>3854.86</v>
      </c>
      <c r="L562" s="71">
        <f t="shared" si="124"/>
        <v>0</v>
      </c>
      <c r="M562" s="70">
        <f t="shared" si="125"/>
        <v>5</v>
      </c>
    </row>
    <row r="563" spans="1:13">
      <c r="A563" s="68">
        <v>43199</v>
      </c>
      <c r="B563">
        <v>48.75</v>
      </c>
      <c r="C563" s="71">
        <f t="shared" si="121"/>
        <v>0</v>
      </c>
      <c r="D563" s="26">
        <f t="shared" si="122"/>
        <v>48.930489862148036</v>
      </c>
      <c r="E563" s="26">
        <f>D563*(1-VLOOKUP(A563,USD!A:K,9,0))</f>
        <v>49.025161347742205</v>
      </c>
      <c r="F563">
        <v>48.872</v>
      </c>
      <c r="G563" s="71">
        <f t="shared" si="123"/>
        <v>-3.6886992682176878E-3</v>
      </c>
      <c r="H563" s="42">
        <f t="shared" si="127"/>
        <v>-5.6126556277998896E-3</v>
      </c>
      <c r="I563" s="71">
        <f t="shared" si="126"/>
        <v>-2.4963169094778248E-3</v>
      </c>
      <c r="J563">
        <v>3854.86</v>
      </c>
      <c r="K563">
        <v>3852.93</v>
      </c>
      <c r="L563" s="71">
        <f t="shared" si="124"/>
        <v>-5.0066669087855953E-4</v>
      </c>
      <c r="M563" s="70">
        <f t="shared" si="125"/>
        <v>1</v>
      </c>
    </row>
    <row r="564" spans="1:13">
      <c r="A564" s="68">
        <v>43200</v>
      </c>
      <c r="B564">
        <v>49.9</v>
      </c>
      <c r="C564" s="71">
        <f t="shared" si="121"/>
        <v>2.3589743589743639E-2</v>
      </c>
      <c r="D564" s="26">
        <f t="shared" si="122"/>
        <v>49.813687827186065</v>
      </c>
      <c r="E564" s="26">
        <f>D564*(1-VLOOKUP(A564,USD!A:K,9,0))</f>
        <v>49.830263952069821</v>
      </c>
      <c r="F564">
        <v>49.822000000000003</v>
      </c>
      <c r="G564" s="71">
        <f t="shared" si="123"/>
        <v>1.732699918009839E-3</v>
      </c>
      <c r="H564" s="42">
        <f t="shared" si="127"/>
        <v>1.3994717747682905E-3</v>
      </c>
      <c r="I564" s="71">
        <f t="shared" si="126"/>
        <v>1.5655734414514733E-3</v>
      </c>
      <c r="J564">
        <v>3852.93</v>
      </c>
      <c r="K564">
        <v>3927.17</v>
      </c>
      <c r="L564" s="71">
        <f t="shared" si="124"/>
        <v>1.9268452839786843E-2</v>
      </c>
      <c r="M564" s="70">
        <f t="shared" si="125"/>
        <v>2</v>
      </c>
    </row>
    <row r="565" spans="1:13">
      <c r="A565" s="68">
        <v>43201</v>
      </c>
      <c r="B565">
        <v>50.25</v>
      </c>
      <c r="C565" s="71">
        <f t="shared" si="121"/>
        <v>7.0140280561121759E-3</v>
      </c>
      <c r="D565" s="26">
        <f t="shared" si="122"/>
        <v>49.963708084956856</v>
      </c>
      <c r="E565" s="26">
        <f>D565*(1-VLOOKUP(A565,USD!A:K,9,0))</f>
        <v>50.11884667481776</v>
      </c>
      <c r="F565">
        <v>50.134999999999998</v>
      </c>
      <c r="G565" s="71">
        <f t="shared" si="123"/>
        <v>5.7299973524052028E-3</v>
      </c>
      <c r="H565" s="42">
        <f t="shared" si="127"/>
        <v>2.6168464337017472E-3</v>
      </c>
      <c r="I565" s="71">
        <f t="shared" si="126"/>
        <v>2.2938067218509772E-3</v>
      </c>
      <c r="J565">
        <v>3927.17</v>
      </c>
      <c r="K565">
        <v>3938.34</v>
      </c>
      <c r="L565" s="71">
        <f t="shared" si="124"/>
        <v>2.8442873621463693E-3</v>
      </c>
      <c r="M565" s="70">
        <f t="shared" si="125"/>
        <v>3</v>
      </c>
    </row>
    <row r="566" spans="1:13">
      <c r="A566" s="68">
        <v>43202</v>
      </c>
      <c r="B566">
        <v>49.95</v>
      </c>
      <c r="C566" s="71">
        <f t="shared" si="121"/>
        <v>-5.9701492537312939E-3</v>
      </c>
      <c r="D566" s="26">
        <f t="shared" si="122"/>
        <v>49.629619687482538</v>
      </c>
      <c r="E566" s="26">
        <f>D566*(1-VLOOKUP(A566,USD!A:K,9,0))</f>
        <v>49.628393834676046</v>
      </c>
      <c r="F566">
        <v>49.643000000000001</v>
      </c>
      <c r="G566" s="71">
        <f t="shared" si="123"/>
        <v>6.4554255006363803E-3</v>
      </c>
      <c r="H566" s="42">
        <f t="shared" si="127"/>
        <v>6.4802855880305987E-3</v>
      </c>
      <c r="I566" s="71">
        <f t="shared" si="126"/>
        <v>6.1841548657415313E-3</v>
      </c>
      <c r="J566">
        <v>3938.34</v>
      </c>
      <c r="K566">
        <v>3898.64</v>
      </c>
      <c r="L566" s="71">
        <f t="shared" si="124"/>
        <v>-1.0080389199510487E-2</v>
      </c>
      <c r="M566" s="70">
        <f t="shared" si="125"/>
        <v>4</v>
      </c>
    </row>
    <row r="567" spans="1:13">
      <c r="A567" s="68">
        <v>43203</v>
      </c>
      <c r="B567">
        <v>49.3</v>
      </c>
      <c r="C567" s="71">
        <f t="shared" si="121"/>
        <v>-1.3013013013013164E-2</v>
      </c>
      <c r="D567" s="26">
        <f t="shared" si="122"/>
        <v>49.292831094945932</v>
      </c>
      <c r="E567" s="26">
        <f>D567*(1-VLOOKUP(A567,USD!A:K,9,0))</f>
        <v>49.203953825325101</v>
      </c>
      <c r="F567">
        <v>49.195</v>
      </c>
      <c r="G567" s="71">
        <f t="shared" si="123"/>
        <v>1.4543504389630257E-4</v>
      </c>
      <c r="H567" s="42">
        <f t="shared" si="127"/>
        <v>1.9520011545386406E-3</v>
      </c>
      <c r="I567" s="71">
        <f t="shared" si="126"/>
        <v>2.1343632482975217E-3</v>
      </c>
      <c r="J567">
        <v>3898.64</v>
      </c>
      <c r="K567">
        <v>3871.14</v>
      </c>
      <c r="L567" s="71">
        <f t="shared" si="124"/>
        <v>-7.0537418176594979E-3</v>
      </c>
      <c r="M567" s="70">
        <f t="shared" si="125"/>
        <v>5</v>
      </c>
    </row>
    <row r="568" spans="1:13">
      <c r="A568" s="68">
        <v>43206</v>
      </c>
      <c r="B568">
        <v>48.6</v>
      </c>
      <c r="C568" s="71">
        <f t="shared" si="121"/>
        <v>-1.4198782961460377E-2</v>
      </c>
      <c r="D568" s="26">
        <f t="shared" si="122"/>
        <v>48.403536865109508</v>
      </c>
      <c r="E568" s="26">
        <f>D568*(1-VLOOKUP(A568,USD!A:K,9,0))</f>
        <v>48.436539851159395</v>
      </c>
      <c r="F568">
        <v>48.432000000000002</v>
      </c>
      <c r="G568" s="71">
        <f t="shared" si="123"/>
        <v>4.0588590754844223E-3</v>
      </c>
      <c r="H568" s="42">
        <f t="shared" si="127"/>
        <v>3.3747280326568152E-3</v>
      </c>
      <c r="I568" s="71">
        <f t="shared" si="126"/>
        <v>3.4687809712585782E-3</v>
      </c>
      <c r="J568">
        <v>3871.14</v>
      </c>
      <c r="K568">
        <v>3808.86</v>
      </c>
      <c r="L568" s="71">
        <f t="shared" si="124"/>
        <v>-1.608828407135876E-2</v>
      </c>
      <c r="M568" s="70">
        <f t="shared" si="125"/>
        <v>1</v>
      </c>
    </row>
    <row r="569" spans="1:13">
      <c r="A569" s="68">
        <v>43207</v>
      </c>
      <c r="B569">
        <v>47.7</v>
      </c>
      <c r="C569" s="71">
        <f t="shared" si="121"/>
        <v>-1.851851851851849E-2</v>
      </c>
      <c r="D569" s="26">
        <f t="shared" si="122"/>
        <v>47.666265622784763</v>
      </c>
      <c r="E569" s="26">
        <f>D569*(1-VLOOKUP(A569,USD!A:K,9,0))</f>
        <v>47.729319436435119</v>
      </c>
      <c r="F569">
        <v>47.718000000000004</v>
      </c>
      <c r="G569" s="71">
        <f t="shared" si="123"/>
        <v>7.0772016172204744E-4</v>
      </c>
      <c r="H569" s="42">
        <f t="shared" si="127"/>
        <v>-6.1428565882160058E-4</v>
      </c>
      <c r="I569" s="71">
        <f t="shared" si="126"/>
        <v>-3.772161448509781E-4</v>
      </c>
      <c r="J569">
        <v>3808.86</v>
      </c>
      <c r="K569">
        <v>3748.64</v>
      </c>
      <c r="L569" s="71">
        <f t="shared" si="124"/>
        <v>-1.5810504980492968E-2</v>
      </c>
      <c r="M569" s="70">
        <f t="shared" si="125"/>
        <v>2</v>
      </c>
    </row>
    <row r="570" spans="1:13">
      <c r="A570" s="68">
        <v>43208</v>
      </c>
      <c r="B570">
        <v>48</v>
      </c>
      <c r="C570" s="71">
        <f t="shared" si="121"/>
        <v>6.2893081761006275E-3</v>
      </c>
      <c r="D570" s="26">
        <f t="shared" si="122"/>
        <v>47.942546907678526</v>
      </c>
      <c r="E570" s="26">
        <f>D570*(1-VLOOKUP(A570,USD!A:K,9,0))</f>
        <v>47.862113003180355</v>
      </c>
      <c r="F570">
        <v>47.761000000000003</v>
      </c>
      <c r="G570" s="71">
        <f t="shared" si="123"/>
        <v>1.1983738042142811E-3</v>
      </c>
      <c r="H570" s="42">
        <f t="shared" si="127"/>
        <v>2.8809216344143351E-3</v>
      </c>
      <c r="I570" s="71">
        <f t="shared" si="126"/>
        <v>5.0040828290864869E-3</v>
      </c>
      <c r="J570">
        <v>3748.64</v>
      </c>
      <c r="K570">
        <v>3766.28</v>
      </c>
      <c r="L570" s="71">
        <f t="shared" si="124"/>
        <v>4.705706602928128E-3</v>
      </c>
      <c r="M570" s="70">
        <f t="shared" si="125"/>
        <v>3</v>
      </c>
    </row>
    <row r="571" spans="1:13">
      <c r="A571" s="68">
        <v>43209</v>
      </c>
      <c r="B571">
        <v>48.7</v>
      </c>
      <c r="C571" s="71">
        <f t="shared" si="121"/>
        <v>1.4583333333333393E-2</v>
      </c>
      <c r="D571" s="26">
        <f t="shared" si="122"/>
        <v>48.338756077615052</v>
      </c>
      <c r="E571" s="26">
        <f>D571*(1-VLOOKUP(A571,USD!A:K,9,0))</f>
        <v>48.526756924324488</v>
      </c>
      <c r="F571">
        <v>48.530999999999999</v>
      </c>
      <c r="G571" s="71">
        <f t="shared" si="123"/>
        <v>7.4731737367199624E-3</v>
      </c>
      <c r="H571" s="42">
        <f t="shared" ref="H571:H602" si="128">(+B571/(E571)-1)</f>
        <v>3.5700526195410198E-3</v>
      </c>
      <c r="I571" s="71">
        <f t="shared" si="126"/>
        <v>3.4823102759062863E-3</v>
      </c>
      <c r="J571">
        <v>3766.28</v>
      </c>
      <c r="K571">
        <v>3811.84</v>
      </c>
      <c r="L571" s="71">
        <f t="shared" si="124"/>
        <v>1.2096817018384165E-2</v>
      </c>
      <c r="M571" s="70">
        <f t="shared" si="125"/>
        <v>4</v>
      </c>
    </row>
    <row r="572" spans="1:13">
      <c r="A572" s="68">
        <v>43210</v>
      </c>
      <c r="B572">
        <v>47.7</v>
      </c>
      <c r="C572" s="71">
        <f t="shared" si="121"/>
        <v>-2.0533880903490731E-2</v>
      </c>
      <c r="D572" s="26">
        <f t="shared" si="122"/>
        <v>47.88181333686618</v>
      </c>
      <c r="E572" s="26">
        <f>D572*(1-VLOOKUP(A572,USD!A:K,9,0))</f>
        <v>47.761690746593089</v>
      </c>
      <c r="F572">
        <v>47.752000000000002</v>
      </c>
      <c r="G572" s="71">
        <f t="shared" si="123"/>
        <v>-3.7971272221261065E-3</v>
      </c>
      <c r="H572" s="42">
        <f t="shared" si="128"/>
        <v>-1.2916365737636326E-3</v>
      </c>
      <c r="I572" s="71">
        <f t="shared" si="126"/>
        <v>-1.08895962472777E-3</v>
      </c>
      <c r="J572">
        <v>3811.84</v>
      </c>
      <c r="K572">
        <v>3760.85</v>
      </c>
      <c r="L572" s="71">
        <f t="shared" si="124"/>
        <v>-1.3376741940899994E-2</v>
      </c>
      <c r="M572" s="70">
        <f t="shared" si="125"/>
        <v>5</v>
      </c>
    </row>
    <row r="573" spans="1:13">
      <c r="A573" s="68">
        <v>43213</v>
      </c>
      <c r="B573">
        <v>47.6</v>
      </c>
      <c r="C573" s="71">
        <f t="shared" si="121"/>
        <v>-2.0964360587002462E-3</v>
      </c>
      <c r="D573" s="26">
        <f t="shared" si="122"/>
        <v>47.821580270417591</v>
      </c>
      <c r="E573" s="26">
        <f>D573*(1-VLOOKUP(A573,USD!A:K,9,0))</f>
        <v>47.716276569872093</v>
      </c>
      <c r="F573">
        <v>47.625999999999998</v>
      </c>
      <c r="G573" s="71">
        <f t="shared" si="123"/>
        <v>-4.6334786338012579E-3</v>
      </c>
      <c r="H573" s="42">
        <f t="shared" si="128"/>
        <v>-2.436832423456714E-3</v>
      </c>
      <c r="I573" s="71">
        <f t="shared" si="126"/>
        <v>-5.4592029563671485E-4</v>
      </c>
      <c r="J573">
        <v>3760.85</v>
      </c>
      <c r="K573">
        <v>3766.33</v>
      </c>
      <c r="L573" s="71">
        <f t="shared" si="124"/>
        <v>1.4571174069690773E-3</v>
      </c>
      <c r="M573" s="70">
        <f t="shared" si="125"/>
        <v>1</v>
      </c>
    </row>
    <row r="574" spans="1:13">
      <c r="A574" s="68">
        <v>43214</v>
      </c>
      <c r="B574">
        <v>48.8</v>
      </c>
      <c r="C574" s="71">
        <f t="shared" si="121"/>
        <v>2.5210084033613356E-2</v>
      </c>
      <c r="D574" s="26">
        <f t="shared" si="122"/>
        <v>48.601703711570671</v>
      </c>
      <c r="E574" s="26">
        <f>D574*(1-VLOOKUP(A574,USD!A:K,9,0))</f>
        <v>48.465126928287212</v>
      </c>
      <c r="F574">
        <v>48.46</v>
      </c>
      <c r="G574" s="71">
        <f t="shared" si="123"/>
        <v>4.080027515210638E-3</v>
      </c>
      <c r="H574" s="42">
        <f t="shared" si="128"/>
        <v>6.9095676197916678E-3</v>
      </c>
      <c r="I574" s="71">
        <f t="shared" si="126"/>
        <v>7.0160957490712494E-3</v>
      </c>
      <c r="J574">
        <v>3766.33</v>
      </c>
      <c r="K574">
        <v>3843.49</v>
      </c>
      <c r="L574" s="71">
        <f t="shared" si="124"/>
        <v>2.0486786872100815E-2</v>
      </c>
      <c r="M574" s="70">
        <f t="shared" si="125"/>
        <v>2</v>
      </c>
    </row>
    <row r="575" spans="1:13">
      <c r="A575" s="68">
        <v>43215</v>
      </c>
      <c r="B575">
        <v>48.35</v>
      </c>
      <c r="C575" s="71">
        <f t="shared" ref="C575:C620" si="129">B575/B574-1</f>
        <v>-9.2213114754097214E-3</v>
      </c>
      <c r="D575" s="26">
        <f t="shared" ref="D575:D620" si="130">+F574*(1+L575)</f>
        <v>48.273522761864868</v>
      </c>
      <c r="E575" s="26">
        <f>D575*(1-VLOOKUP(A575,USD!A:K,9,0))</f>
        <v>48.269811034343682</v>
      </c>
      <c r="F575">
        <v>48.33</v>
      </c>
      <c r="G575" s="71">
        <f t="shared" ref="G575:G620" si="131">+B575/D575-1</f>
        <v>1.584248129402166E-3</v>
      </c>
      <c r="H575" s="42">
        <f t="shared" si="128"/>
        <v>1.6612653734913163E-3</v>
      </c>
      <c r="I575" s="71">
        <f t="shared" si="126"/>
        <v>4.1382164287195877E-4</v>
      </c>
      <c r="J575">
        <v>3843.49</v>
      </c>
      <c r="K575">
        <v>3828.7</v>
      </c>
      <c r="L575" s="71">
        <f t="shared" ref="L575:L620" si="132">+K575/J575-1</f>
        <v>-3.848065169936743E-3</v>
      </c>
      <c r="M575" s="70">
        <f t="shared" ref="M575:M620" si="133">WEEKDAY(A575,2)</f>
        <v>3</v>
      </c>
    </row>
    <row r="576" spans="1:13">
      <c r="A576" s="68">
        <v>43216</v>
      </c>
      <c r="B576">
        <v>47.45</v>
      </c>
      <c r="C576" s="71">
        <f t="shared" si="129"/>
        <v>-1.8614270941054833E-2</v>
      </c>
      <c r="D576" s="26">
        <f t="shared" si="130"/>
        <v>47.405864053072847</v>
      </c>
      <c r="E576" s="26">
        <f>D576*(1-VLOOKUP(A576,USD!A:K,9,0))</f>
        <v>47.304179759107853</v>
      </c>
      <c r="F576">
        <v>47.317999999999998</v>
      </c>
      <c r="G576" s="71">
        <f t="shared" si="131"/>
        <v>9.3102294006808251E-4</v>
      </c>
      <c r="H576" s="42">
        <f t="shared" si="128"/>
        <v>3.0826079563102127E-3</v>
      </c>
      <c r="I576" s="71">
        <f t="shared" si="126"/>
        <v>2.7896360792933894E-3</v>
      </c>
      <c r="J576">
        <v>3828.7</v>
      </c>
      <c r="K576">
        <v>3755.49</v>
      </c>
      <c r="L576" s="71">
        <f t="shared" si="132"/>
        <v>-1.9121372789719704E-2</v>
      </c>
      <c r="M576" s="70">
        <f t="shared" si="133"/>
        <v>4</v>
      </c>
    </row>
    <row r="577" spans="1:13">
      <c r="A577" s="68">
        <v>43217</v>
      </c>
      <c r="B577">
        <v>47.5</v>
      </c>
      <c r="C577" s="71">
        <f t="shared" si="129"/>
        <v>1.0537407797681642E-3</v>
      </c>
      <c r="D577" s="26">
        <f t="shared" si="130"/>
        <v>47.335513565473484</v>
      </c>
      <c r="E577" s="26">
        <f>D577*(1-VLOOKUP(A577,USD!A:K,9,0))</f>
        <v>47.224821108281937</v>
      </c>
      <c r="F577">
        <v>47.198</v>
      </c>
      <c r="G577" s="71">
        <f t="shared" si="131"/>
        <v>3.4749054597031925E-3</v>
      </c>
      <c r="H577" s="42">
        <f t="shared" si="128"/>
        <v>5.8269970168252083E-3</v>
      </c>
      <c r="I577" s="71">
        <f t="shared" si="126"/>
        <v>6.3985762108564881E-3</v>
      </c>
      <c r="J577">
        <v>3755.49</v>
      </c>
      <c r="K577">
        <v>3756.88</v>
      </c>
      <c r="L577" s="71">
        <f t="shared" si="132"/>
        <v>3.7012480395381964E-4</v>
      </c>
      <c r="M577" s="70">
        <f t="shared" si="133"/>
        <v>5</v>
      </c>
    </row>
    <row r="578" spans="1:13">
      <c r="A578" s="68">
        <v>43220</v>
      </c>
      <c r="B578" s="70">
        <v>48</v>
      </c>
      <c r="C578" s="71">
        <f t="shared" si="129"/>
        <v>1.0526315789473717E-2</v>
      </c>
      <c r="D578" s="26">
        <f t="shared" si="130"/>
        <v>47.198</v>
      </c>
      <c r="E578" s="26">
        <f>D578*(1-VLOOKUP(A578,USD!A:K,9,0))</f>
        <v>47.198</v>
      </c>
      <c r="F578" s="70">
        <v>47.198</v>
      </c>
      <c r="G578" s="71">
        <f t="shared" si="131"/>
        <v>1.6992245434128472E-2</v>
      </c>
      <c r="H578" s="42">
        <f t="shared" si="128"/>
        <v>1.6992245434128472E-2</v>
      </c>
      <c r="I578" s="71">
        <f t="shared" ref="I578:I620" si="134">+B578/F578-1</f>
        <v>1.6992245434128472E-2</v>
      </c>
      <c r="J578" s="70">
        <v>3756.88</v>
      </c>
      <c r="K578" s="70">
        <v>3756.88</v>
      </c>
      <c r="L578" s="71">
        <f t="shared" si="132"/>
        <v>0</v>
      </c>
      <c r="M578" s="70">
        <f t="shared" si="133"/>
        <v>1</v>
      </c>
    </row>
    <row r="579" spans="1:13">
      <c r="A579" s="68">
        <v>43222</v>
      </c>
      <c r="B579">
        <v>47.3</v>
      </c>
      <c r="C579" s="71">
        <f t="shared" si="129"/>
        <v>-1.4583333333333393E-2</v>
      </c>
      <c r="D579" s="26">
        <f t="shared" si="130"/>
        <v>47.283052080449735</v>
      </c>
      <c r="E579" s="26">
        <f>D579*(1-VLOOKUP(A579,USD!A:K,9,0))</f>
        <v>46.953206973762015</v>
      </c>
      <c r="F579">
        <v>47.116999999999997</v>
      </c>
      <c r="G579" s="71">
        <f t="shared" si="131"/>
        <v>3.5843539713598105E-4</v>
      </c>
      <c r="H579" s="42">
        <f t="shared" si="128"/>
        <v>7.3859284293780192E-3</v>
      </c>
      <c r="I579" s="71">
        <f t="shared" si="134"/>
        <v>3.8839484687056558E-3</v>
      </c>
      <c r="J579">
        <v>3756.88</v>
      </c>
      <c r="K579">
        <v>3763.65</v>
      </c>
      <c r="L579" s="71">
        <f t="shared" si="132"/>
        <v>1.8020272140713001E-3</v>
      </c>
      <c r="M579" s="70">
        <f t="shared" si="133"/>
        <v>3</v>
      </c>
    </row>
    <row r="580" spans="1:13">
      <c r="A580" s="68">
        <v>43223</v>
      </c>
      <c r="B580">
        <v>47.65</v>
      </c>
      <c r="C580" s="71">
        <f t="shared" si="129"/>
        <v>7.3995771670190003E-3</v>
      </c>
      <c r="D580" s="26">
        <f t="shared" si="130"/>
        <v>47.484431602300951</v>
      </c>
      <c r="E580" s="26">
        <f>D580*(1-VLOOKUP(A580,USD!A:K,9,0))</f>
        <v>47.481221810271428</v>
      </c>
      <c r="F580">
        <v>47.472999999999999</v>
      </c>
      <c r="G580" s="71">
        <f t="shared" si="131"/>
        <v>3.4867932943947189E-3</v>
      </c>
      <c r="H580" s="42">
        <f t="shared" si="128"/>
        <v>3.5546303000160151E-3</v>
      </c>
      <c r="I580" s="71">
        <f t="shared" si="134"/>
        <v>3.7284351104838187E-3</v>
      </c>
      <c r="J580">
        <v>3763.65</v>
      </c>
      <c r="K580">
        <v>3793</v>
      </c>
      <c r="L580" s="71">
        <f t="shared" si="132"/>
        <v>7.7982809241028406E-3</v>
      </c>
      <c r="M580" s="70">
        <f t="shared" si="133"/>
        <v>4</v>
      </c>
    </row>
    <row r="581" spans="1:13">
      <c r="A581" s="68">
        <v>43224</v>
      </c>
      <c r="B581">
        <v>47.15</v>
      </c>
      <c r="C581" s="71">
        <f t="shared" si="129"/>
        <v>-1.049317943336836E-2</v>
      </c>
      <c r="D581" s="26">
        <f t="shared" si="130"/>
        <v>47.242706511995785</v>
      </c>
      <c r="E581" s="26">
        <f>D581*(1-VLOOKUP(A581,USD!A:K,9,0))</f>
        <v>47.347125359281122</v>
      </c>
      <c r="F581">
        <v>47.38</v>
      </c>
      <c r="G581" s="71">
        <f t="shared" si="131"/>
        <v>-1.9623454886574798E-3</v>
      </c>
      <c r="H581" s="42">
        <f t="shared" si="128"/>
        <v>-4.1634071294780473E-3</v>
      </c>
      <c r="I581" s="71">
        <f t="shared" si="134"/>
        <v>-4.8543689320389438E-3</v>
      </c>
      <c r="J581">
        <v>3793</v>
      </c>
      <c r="K581">
        <v>3774.6</v>
      </c>
      <c r="L581" s="71">
        <f t="shared" si="132"/>
        <v>-4.851041392037958E-3</v>
      </c>
      <c r="M581" s="70">
        <f t="shared" si="133"/>
        <v>5</v>
      </c>
    </row>
    <row r="582" spans="1:13">
      <c r="A582" s="68">
        <v>43227</v>
      </c>
      <c r="B582">
        <v>48.1</v>
      </c>
      <c r="C582" s="71">
        <f t="shared" si="129"/>
        <v>2.0148462354188768E-2</v>
      </c>
      <c r="D582" s="26">
        <f t="shared" si="130"/>
        <v>48.127992952895681</v>
      </c>
      <c r="E582" s="26">
        <f>D582*(1-VLOOKUP(A582,USD!A:K,9,0))</f>
        <v>48.024984174637751</v>
      </c>
      <c r="F582">
        <v>48.009</v>
      </c>
      <c r="G582" s="71">
        <f t="shared" si="131"/>
        <v>-5.8163557585033665E-4</v>
      </c>
      <c r="H582" s="42">
        <f t="shared" si="128"/>
        <v>1.5620166596923557E-3</v>
      </c>
      <c r="I582" s="71">
        <f t="shared" si="134"/>
        <v>1.8954779312212455E-3</v>
      </c>
      <c r="J582">
        <v>3774.6</v>
      </c>
      <c r="K582">
        <v>3834.19</v>
      </c>
      <c r="L582" s="71">
        <f t="shared" si="132"/>
        <v>1.5787103269220726E-2</v>
      </c>
      <c r="M582" s="70">
        <f t="shared" si="133"/>
        <v>1</v>
      </c>
    </row>
    <row r="583" spans="1:13">
      <c r="A583" s="68">
        <v>43228</v>
      </c>
      <c r="B583">
        <v>48.7</v>
      </c>
      <c r="C583" s="71">
        <f t="shared" si="129"/>
        <v>1.2474012474012586E-2</v>
      </c>
      <c r="D583" s="26">
        <f t="shared" si="130"/>
        <v>48.566072135183703</v>
      </c>
      <c r="E583" s="26">
        <f>D583*(1-VLOOKUP(A583,USD!A:K,9,0))</f>
        <v>48.568897146769437</v>
      </c>
      <c r="F583">
        <v>48.59</v>
      </c>
      <c r="G583" s="71">
        <f t="shared" si="131"/>
        <v>2.7576425049056219E-3</v>
      </c>
      <c r="H583" s="42">
        <f t="shared" si="128"/>
        <v>2.6993170718780934E-3</v>
      </c>
      <c r="I583" s="71">
        <f t="shared" si="134"/>
        <v>2.263840296357289E-3</v>
      </c>
      <c r="J583">
        <v>3834.19</v>
      </c>
      <c r="K583">
        <v>3878.68</v>
      </c>
      <c r="L583" s="71">
        <f t="shared" si="132"/>
        <v>1.1603493827901046E-2</v>
      </c>
      <c r="M583" s="70">
        <f t="shared" si="133"/>
        <v>2</v>
      </c>
    </row>
    <row r="584" spans="1:13">
      <c r="A584" s="68">
        <v>43229</v>
      </c>
      <c r="B584">
        <v>48.5</v>
      </c>
      <c r="C584" s="71">
        <f t="shared" si="129"/>
        <v>-4.1067761806982128E-3</v>
      </c>
      <c r="D584" s="26">
        <f t="shared" si="130"/>
        <v>48.501556147967868</v>
      </c>
      <c r="E584" s="26">
        <f>D584*(1-VLOOKUP(A584,USD!A:K,9,0))</f>
        <v>48.414477807299136</v>
      </c>
      <c r="F584">
        <v>48.423000000000002</v>
      </c>
      <c r="G584" s="71">
        <f t="shared" si="131"/>
        <v>-3.2084495662831891E-5</v>
      </c>
      <c r="H584" s="42">
        <f t="shared" si="128"/>
        <v>1.7664590546915271E-3</v>
      </c>
      <c r="I584" s="71">
        <f t="shared" si="134"/>
        <v>1.5901534394811012E-3</v>
      </c>
      <c r="J584">
        <v>3878.68</v>
      </c>
      <c r="K584">
        <v>3871.62</v>
      </c>
      <c r="L584" s="71">
        <f t="shared" si="132"/>
        <v>-1.8202068745036826E-3</v>
      </c>
      <c r="M584" s="70">
        <f t="shared" si="133"/>
        <v>3</v>
      </c>
    </row>
    <row r="585" spans="1:13">
      <c r="A585" s="68">
        <v>43230</v>
      </c>
      <c r="B585">
        <v>48.85</v>
      </c>
      <c r="C585" s="71">
        <f t="shared" si="129"/>
        <v>7.2164948453607991E-3</v>
      </c>
      <c r="D585" s="26">
        <f t="shared" si="130"/>
        <v>48.691153672106253</v>
      </c>
      <c r="E585" s="26">
        <f>D585*(1-VLOOKUP(A585,USD!A:K,9,0))</f>
        <v>48.767933049129077</v>
      </c>
      <c r="F585">
        <v>48.767000000000003</v>
      </c>
      <c r="G585" s="71">
        <f t="shared" si="131"/>
        <v>3.2623241782983037E-3</v>
      </c>
      <c r="H585" s="42">
        <f t="shared" si="128"/>
        <v>1.6828056007263115E-3</v>
      </c>
      <c r="I585" s="71">
        <f t="shared" si="134"/>
        <v>1.7019705948695396E-3</v>
      </c>
      <c r="J585">
        <v>3871.62</v>
      </c>
      <c r="K585">
        <v>3893.06</v>
      </c>
      <c r="L585" s="71">
        <f t="shared" si="132"/>
        <v>5.5377335585620191E-3</v>
      </c>
      <c r="M585" s="70">
        <f t="shared" si="133"/>
        <v>4</v>
      </c>
    </row>
    <row r="586" spans="1:13">
      <c r="A586" s="68">
        <v>43231</v>
      </c>
      <c r="B586">
        <v>49</v>
      </c>
      <c r="C586" s="71">
        <f t="shared" si="129"/>
        <v>3.0706243602864891E-3</v>
      </c>
      <c r="D586" s="26">
        <f t="shared" si="130"/>
        <v>48.513711137254504</v>
      </c>
      <c r="E586" s="26">
        <f>D586*(1-VLOOKUP(A586,USD!A:K,9,0))</f>
        <v>48.691060659755564</v>
      </c>
      <c r="F586">
        <v>48.692999999999998</v>
      </c>
      <c r="G586" s="71">
        <f t="shared" si="131"/>
        <v>1.0023740739389941E-2</v>
      </c>
      <c r="H586" s="42">
        <f t="shared" si="128"/>
        <v>6.344888282538097E-3</v>
      </c>
      <c r="I586" s="71">
        <f t="shared" si="134"/>
        <v>6.3048076725606972E-3</v>
      </c>
      <c r="J586">
        <v>3893.06</v>
      </c>
      <c r="K586">
        <v>3872.84</v>
      </c>
      <c r="L586" s="71">
        <f t="shared" si="132"/>
        <v>-5.1938577879611092E-3</v>
      </c>
      <c r="M586" s="70">
        <f t="shared" si="133"/>
        <v>5</v>
      </c>
    </row>
    <row r="587" spans="1:13">
      <c r="A587" s="68">
        <v>43234</v>
      </c>
      <c r="B587">
        <v>49.4</v>
      </c>
      <c r="C587" s="71">
        <f t="shared" si="129"/>
        <v>8.1632653061223248E-3</v>
      </c>
      <c r="D587" s="26">
        <f t="shared" si="130"/>
        <v>49.151283804649815</v>
      </c>
      <c r="E587" s="26">
        <f>D587*(1-VLOOKUP(A587,USD!A:K,9,0))</f>
        <v>49.215917096716773</v>
      </c>
      <c r="F587">
        <v>49.198</v>
      </c>
      <c r="G587" s="71">
        <f t="shared" si="131"/>
        <v>5.0602176809602106E-3</v>
      </c>
      <c r="H587" s="42">
        <f t="shared" si="128"/>
        <v>3.7403123652348658E-3</v>
      </c>
      <c r="I587" s="71">
        <f t="shared" si="134"/>
        <v>4.1058579617057056E-3</v>
      </c>
      <c r="J587">
        <v>3872.84</v>
      </c>
      <c r="K587">
        <v>3909.29</v>
      </c>
      <c r="L587" s="71">
        <f t="shared" si="132"/>
        <v>9.4116978754608116E-3</v>
      </c>
      <c r="M587" s="70">
        <f t="shared" si="133"/>
        <v>1</v>
      </c>
    </row>
    <row r="588" spans="1:13">
      <c r="A588" s="68">
        <v>43235</v>
      </c>
      <c r="B588">
        <v>49.2</v>
      </c>
      <c r="C588" s="71">
        <f t="shared" si="129"/>
        <v>-4.0485829959513442E-3</v>
      </c>
      <c r="D588" s="26">
        <f t="shared" si="130"/>
        <v>49.384382279135082</v>
      </c>
      <c r="E588" s="26">
        <f>D588*(1-VLOOKUP(A588,USD!A:K,9,0))</f>
        <v>49.28318972947271</v>
      </c>
      <c r="F588">
        <v>49.28</v>
      </c>
      <c r="G588" s="71">
        <f t="shared" si="131"/>
        <v>-3.7336151760063441E-3</v>
      </c>
      <c r="H588" s="42">
        <f t="shared" si="128"/>
        <v>-1.6879940184342246E-3</v>
      </c>
      <c r="I588" s="71">
        <f t="shared" si="134"/>
        <v>-1.6233766233766378E-3</v>
      </c>
      <c r="J588">
        <v>3909.29</v>
      </c>
      <c r="K588">
        <v>3924.1</v>
      </c>
      <c r="L588" s="71">
        <f t="shared" si="132"/>
        <v>3.7884117064734824E-3</v>
      </c>
      <c r="M588" s="70">
        <f t="shared" si="133"/>
        <v>2</v>
      </c>
    </row>
    <row r="589" spans="1:13">
      <c r="A589" s="68">
        <v>43236</v>
      </c>
      <c r="B589">
        <v>48.95</v>
      </c>
      <c r="C589" s="71">
        <f t="shared" si="129"/>
        <v>-5.0813008130081716E-3</v>
      </c>
      <c r="D589" s="26">
        <f t="shared" si="130"/>
        <v>48.887427741392933</v>
      </c>
      <c r="E589" s="26">
        <f>D589*(1-VLOOKUP(A589,USD!A:K,9,0))</f>
        <v>48.784689665476719</v>
      </c>
      <c r="F589">
        <v>48.802999999999997</v>
      </c>
      <c r="G589" s="71">
        <f t="shared" si="131"/>
        <v>1.2799253611393002E-3</v>
      </c>
      <c r="H589" s="42">
        <f t="shared" si="128"/>
        <v>3.3885699726048379E-3</v>
      </c>
      <c r="I589" s="71">
        <f t="shared" si="134"/>
        <v>3.0121099112760952E-3</v>
      </c>
      <c r="J589">
        <v>3924.1</v>
      </c>
      <c r="K589">
        <v>3892.84</v>
      </c>
      <c r="L589" s="71">
        <f t="shared" si="132"/>
        <v>-7.9661578451108994E-3</v>
      </c>
      <c r="M589" s="70">
        <f t="shared" si="133"/>
        <v>3</v>
      </c>
    </row>
    <row r="590" spans="1:13">
      <c r="A590" s="68">
        <v>43237</v>
      </c>
      <c r="B590">
        <v>48.5</v>
      </c>
      <c r="C590" s="71">
        <f t="shared" si="129"/>
        <v>-9.1930541368744345E-3</v>
      </c>
      <c r="D590" s="26">
        <f t="shared" si="130"/>
        <v>48.442071122882005</v>
      </c>
      <c r="E590" s="26">
        <f>D590*(1-VLOOKUP(A590,USD!A:K,9,0))</f>
        <v>48.487891848060187</v>
      </c>
      <c r="F590">
        <v>48.478000000000002</v>
      </c>
      <c r="G590" s="71">
        <f t="shared" si="131"/>
        <v>1.1958381583447864E-3</v>
      </c>
      <c r="H590" s="42">
        <f t="shared" si="128"/>
        <v>2.4971495930881105E-4</v>
      </c>
      <c r="I590" s="71">
        <f t="shared" si="134"/>
        <v>4.5381410124178956E-4</v>
      </c>
      <c r="J590">
        <v>3892.84</v>
      </c>
      <c r="K590">
        <v>3864.05</v>
      </c>
      <c r="L590" s="71">
        <f t="shared" si="132"/>
        <v>-7.3956288981823493E-3</v>
      </c>
      <c r="M590" s="70">
        <f t="shared" si="133"/>
        <v>4</v>
      </c>
    </row>
    <row r="591" spans="1:13">
      <c r="A591" s="68">
        <v>43238</v>
      </c>
      <c r="B591">
        <v>49</v>
      </c>
      <c r="C591" s="71">
        <f t="shared" si="129"/>
        <v>1.0309278350515427E-2</v>
      </c>
      <c r="D591" s="26">
        <f t="shared" si="130"/>
        <v>48.967415711494418</v>
      </c>
      <c r="E591" s="26">
        <f>D591*(1-VLOOKUP(A591,USD!A:K,9,0))</f>
        <v>48.914127243519552</v>
      </c>
      <c r="F591">
        <v>48.911999999999999</v>
      </c>
      <c r="G591" s="71">
        <f t="shared" si="131"/>
        <v>6.6542797965007949E-4</v>
      </c>
      <c r="H591" s="42">
        <f t="shared" si="128"/>
        <v>1.7555819007650797E-3</v>
      </c>
      <c r="I591" s="71">
        <f t="shared" si="134"/>
        <v>1.7991494929670004E-3</v>
      </c>
      <c r="J591">
        <v>3864.05</v>
      </c>
      <c r="K591">
        <v>3903.06</v>
      </c>
      <c r="L591" s="71">
        <f t="shared" si="132"/>
        <v>1.0095625056611546E-2</v>
      </c>
      <c r="M591" s="70">
        <f t="shared" si="133"/>
        <v>5</v>
      </c>
    </row>
    <row r="592" spans="1:13">
      <c r="A592" s="68">
        <v>43241</v>
      </c>
      <c r="B592">
        <v>48.95</v>
      </c>
      <c r="C592" s="71">
        <f t="shared" si="129"/>
        <v>-1.0204081632652073E-3</v>
      </c>
      <c r="D592" s="26">
        <f t="shared" si="130"/>
        <v>49.139826413122002</v>
      </c>
      <c r="E592" s="26">
        <f>D592*(1-VLOOKUP(A592,USD!A:K,9,0))</f>
        <v>49.030542042283628</v>
      </c>
      <c r="F592">
        <v>49.036000000000001</v>
      </c>
      <c r="G592" s="71">
        <f t="shared" si="131"/>
        <v>-3.8629850159851431E-3</v>
      </c>
      <c r="H592" s="42">
        <f t="shared" si="128"/>
        <v>-1.6426912477158773E-3</v>
      </c>
      <c r="I592" s="71">
        <f t="shared" si="134"/>
        <v>-1.7538135247573416E-3</v>
      </c>
      <c r="J592">
        <v>3903.06</v>
      </c>
      <c r="K592">
        <v>3921.24</v>
      </c>
      <c r="L592" s="71">
        <f t="shared" si="132"/>
        <v>4.6578838142379286E-3</v>
      </c>
      <c r="M592" s="70">
        <f t="shared" si="133"/>
        <v>1</v>
      </c>
    </row>
    <row r="593" spans="1:13">
      <c r="A593" s="68">
        <v>43242</v>
      </c>
      <c r="B593">
        <v>48.95</v>
      </c>
      <c r="C593" s="71">
        <f t="shared" si="129"/>
        <v>0</v>
      </c>
      <c r="D593" s="26">
        <f t="shared" si="130"/>
        <v>48.848046424090342</v>
      </c>
      <c r="E593" s="26">
        <f>D593*(1-VLOOKUP(A593,USD!A:K,9,0))</f>
        <v>48.94634901782382</v>
      </c>
      <c r="F593">
        <v>48.95</v>
      </c>
      <c r="G593" s="71">
        <f t="shared" si="131"/>
        <v>2.0871576935650449E-3</v>
      </c>
      <c r="H593" s="42">
        <f t="shared" si="128"/>
        <v>7.4591511919575026E-5</v>
      </c>
      <c r="I593" s="71">
        <f t="shared" si="134"/>
        <v>0</v>
      </c>
      <c r="J593">
        <v>3921.24</v>
      </c>
      <c r="K593">
        <v>3906.21</v>
      </c>
      <c r="L593" s="71">
        <f t="shared" si="132"/>
        <v>-3.8329712029867569E-3</v>
      </c>
      <c r="M593" s="70">
        <f t="shared" si="133"/>
        <v>2</v>
      </c>
    </row>
    <row r="594" spans="1:13">
      <c r="A594" s="68">
        <v>43243</v>
      </c>
      <c r="B594">
        <v>47.85</v>
      </c>
      <c r="C594" s="71">
        <f t="shared" si="129"/>
        <v>-2.2471910112359605E-2</v>
      </c>
      <c r="D594" s="26">
        <f t="shared" si="130"/>
        <v>48.303007518796996</v>
      </c>
      <c r="E594" s="26">
        <f>D594*(1-VLOOKUP(A594,USD!A:K,9,0))</f>
        <v>48.242202556845704</v>
      </c>
      <c r="F594">
        <v>48.261000000000003</v>
      </c>
      <c r="G594" s="71">
        <f t="shared" si="131"/>
        <v>-9.3784536836698518E-3</v>
      </c>
      <c r="H594" s="42">
        <f t="shared" si="128"/>
        <v>-8.1298642279766797E-3</v>
      </c>
      <c r="I594" s="71">
        <f t="shared" si="134"/>
        <v>-8.5161931994778284E-3</v>
      </c>
      <c r="J594">
        <v>3906.21</v>
      </c>
      <c r="K594">
        <v>3854.58</v>
      </c>
      <c r="L594" s="71">
        <f t="shared" si="132"/>
        <v>-1.3217415346333139E-2</v>
      </c>
      <c r="M594" s="70">
        <f t="shared" si="133"/>
        <v>3</v>
      </c>
    </row>
    <row r="595" spans="1:13">
      <c r="A595" s="68">
        <v>43244</v>
      </c>
      <c r="B595">
        <v>48</v>
      </c>
      <c r="C595" s="71">
        <f t="shared" si="129"/>
        <v>3.1347962382444194E-3</v>
      </c>
      <c r="D595" s="26">
        <f t="shared" si="130"/>
        <v>47.918441028594557</v>
      </c>
      <c r="E595" s="26">
        <f>D595*(1-VLOOKUP(A595,USD!A:K,9,0))</f>
        <v>47.778887429748494</v>
      </c>
      <c r="F595">
        <v>47.758000000000003</v>
      </c>
      <c r="G595" s="71">
        <f t="shared" si="131"/>
        <v>1.7020372460943012E-3</v>
      </c>
      <c r="H595" s="42">
        <f t="shared" si="128"/>
        <v>4.6278300342723622E-3</v>
      </c>
      <c r="I595" s="71">
        <f t="shared" si="134"/>
        <v>5.0672138699274782E-3</v>
      </c>
      <c r="J595">
        <v>3854.58</v>
      </c>
      <c r="K595">
        <v>3827.22</v>
      </c>
      <c r="L595" s="71">
        <f t="shared" si="132"/>
        <v>-7.0980495929517939E-3</v>
      </c>
      <c r="M595" s="70">
        <f t="shared" si="133"/>
        <v>4</v>
      </c>
    </row>
    <row r="596" spans="1:13">
      <c r="A596" s="68">
        <v>43245</v>
      </c>
      <c r="B596">
        <v>47.7</v>
      </c>
      <c r="C596" s="71">
        <f t="shared" si="129"/>
        <v>-6.2499999999999778E-3</v>
      </c>
      <c r="D596" s="26">
        <f t="shared" si="130"/>
        <v>47.624230381321176</v>
      </c>
      <c r="E596" s="26">
        <f>D596*(1-VLOOKUP(A596,USD!A:K,9,0))</f>
        <v>47.654109028308959</v>
      </c>
      <c r="F596">
        <v>47.658000000000001</v>
      </c>
      <c r="G596" s="71">
        <f t="shared" si="131"/>
        <v>1.5909888322005461E-3</v>
      </c>
      <c r="H596" s="42">
        <f t="shared" si="128"/>
        <v>9.630013576327201E-4</v>
      </c>
      <c r="I596" s="71">
        <f t="shared" si="134"/>
        <v>8.8127911368496292E-4</v>
      </c>
      <c r="J596">
        <v>3827.22</v>
      </c>
      <c r="K596">
        <v>3816.5</v>
      </c>
      <c r="L596" s="71">
        <f t="shared" si="132"/>
        <v>-2.8009887072077966E-3</v>
      </c>
      <c r="M596" s="70">
        <f t="shared" si="133"/>
        <v>5</v>
      </c>
    </row>
    <row r="597" spans="1:13">
      <c r="A597" s="68">
        <v>43248</v>
      </c>
      <c r="B597">
        <v>47.75</v>
      </c>
      <c r="C597" s="71">
        <f t="shared" si="129"/>
        <v>1.0482180293500676E-3</v>
      </c>
      <c r="D597" s="26">
        <f t="shared" si="130"/>
        <v>47.867288112144642</v>
      </c>
      <c r="E597" s="26">
        <f>D597*(1-VLOOKUP(A597,USD!A:K,9,0))</f>
        <v>47.863875386181697</v>
      </c>
      <c r="F597">
        <v>47.851999999999997</v>
      </c>
      <c r="G597" s="71">
        <f t="shared" si="131"/>
        <v>-2.4502769379760592E-3</v>
      </c>
      <c r="H597" s="42">
        <f t="shared" si="128"/>
        <v>-2.3791509831352364E-3</v>
      </c>
      <c r="I597" s="71">
        <f t="shared" si="134"/>
        <v>-2.1315723480731519E-3</v>
      </c>
      <c r="J597">
        <v>3816.5</v>
      </c>
      <c r="K597">
        <v>3833.26</v>
      </c>
      <c r="L597" s="71">
        <f t="shared" si="132"/>
        <v>4.3914581422770382E-3</v>
      </c>
      <c r="M597" s="70">
        <f t="shared" si="133"/>
        <v>1</v>
      </c>
    </row>
    <row r="598" spans="1:13">
      <c r="A598" s="68">
        <v>43249</v>
      </c>
      <c r="B598">
        <v>47.25</v>
      </c>
      <c r="C598" s="71">
        <f t="shared" si="129"/>
        <v>-1.0471204188481686E-2</v>
      </c>
      <c r="D598" s="26">
        <f t="shared" si="130"/>
        <v>47.486861449523374</v>
      </c>
      <c r="E598" s="26">
        <f>D598*(1-VLOOKUP(A598,USD!A:K,9,0))</f>
        <v>47.277127752017009</v>
      </c>
      <c r="F598">
        <v>47.29</v>
      </c>
      <c r="G598" s="71">
        <f t="shared" si="131"/>
        <v>-4.9879365006075815E-3</v>
      </c>
      <c r="H598" s="42">
        <f t="shared" si="128"/>
        <v>-5.7380287904340577E-4</v>
      </c>
      <c r="I598" s="71">
        <f t="shared" si="134"/>
        <v>-8.4584478748150893E-4</v>
      </c>
      <c r="J598">
        <v>3833.26</v>
      </c>
      <c r="K598">
        <v>3804.01</v>
      </c>
      <c r="L598" s="71">
        <f t="shared" si="132"/>
        <v>-7.6305807589363006E-3</v>
      </c>
      <c r="M598" s="70">
        <f t="shared" si="133"/>
        <v>2</v>
      </c>
    </row>
    <row r="599" spans="1:13">
      <c r="A599" s="68">
        <v>43250</v>
      </c>
      <c r="B599">
        <v>46.2</v>
      </c>
      <c r="C599" s="71">
        <f t="shared" si="129"/>
        <v>-2.2222222222222143E-2</v>
      </c>
      <c r="D599" s="26">
        <f t="shared" si="130"/>
        <v>46.287514307270477</v>
      </c>
      <c r="E599" s="26">
        <f>D599*(1-VLOOKUP(A599,USD!A:K,9,0))</f>
        <v>46.181599076051072</v>
      </c>
      <c r="F599">
        <v>46.176000000000002</v>
      </c>
      <c r="G599" s="71">
        <f t="shared" si="131"/>
        <v>-1.8906676796149879E-3</v>
      </c>
      <c r="H599" s="42">
        <f t="shared" si="128"/>
        <v>3.9844709401748446E-4</v>
      </c>
      <c r="I599" s="71">
        <f t="shared" si="134"/>
        <v>5.197505197505059E-4</v>
      </c>
      <c r="J599">
        <v>3804.01</v>
      </c>
      <c r="K599">
        <v>3723.37</v>
      </c>
      <c r="L599" s="71">
        <f t="shared" si="132"/>
        <v>-2.1198682443001049E-2</v>
      </c>
      <c r="M599" s="70">
        <f t="shared" si="133"/>
        <v>3</v>
      </c>
    </row>
    <row r="600" spans="1:13">
      <c r="A600" s="68">
        <v>43251</v>
      </c>
      <c r="B600">
        <v>47.3</v>
      </c>
      <c r="C600" s="71">
        <f t="shared" si="129"/>
        <v>2.3809523809523725E-2</v>
      </c>
      <c r="D600" s="26">
        <f t="shared" si="130"/>
        <v>47.155855818787821</v>
      </c>
      <c r="E600" s="26">
        <f>D600*(1-VLOOKUP(A600,USD!A:K,9,0))</f>
        <v>47.347214264614415</v>
      </c>
      <c r="F600">
        <v>47.322000000000003</v>
      </c>
      <c r="G600" s="71">
        <f t="shared" si="131"/>
        <v>3.0567610047433913E-3</v>
      </c>
      <c r="H600" s="42">
        <f t="shared" si="128"/>
        <v>-9.9719202803671969E-4</v>
      </c>
      <c r="I600" s="71">
        <f t="shared" si="134"/>
        <v>-4.6490004649013539E-4</v>
      </c>
      <c r="J600">
        <v>3723.37</v>
      </c>
      <c r="K600">
        <v>3802.38</v>
      </c>
      <c r="L600" s="71">
        <f t="shared" si="132"/>
        <v>2.1220023795647469E-2</v>
      </c>
      <c r="M600" s="70">
        <f t="shared" si="133"/>
        <v>4</v>
      </c>
    </row>
    <row r="601" spans="1:13">
      <c r="A601" s="68">
        <v>43252</v>
      </c>
      <c r="B601">
        <v>46.95</v>
      </c>
      <c r="C601" s="71">
        <f t="shared" si="129"/>
        <v>-7.3995771670188892E-3</v>
      </c>
      <c r="D601" s="26">
        <f t="shared" si="130"/>
        <v>46.926361904912184</v>
      </c>
      <c r="E601" s="26">
        <f>D601*(1-VLOOKUP(A601,USD!A:K,9,0))</f>
        <v>46.822563059854957</v>
      </c>
      <c r="F601">
        <v>46.838000000000001</v>
      </c>
      <c r="G601" s="71">
        <f t="shared" si="131"/>
        <v>5.0372741734627802E-4</v>
      </c>
      <c r="H601" s="42">
        <f t="shared" si="128"/>
        <v>2.7216993649437082E-3</v>
      </c>
      <c r="I601" s="71">
        <f t="shared" si="134"/>
        <v>2.3912208036209748E-3</v>
      </c>
      <c r="J601">
        <v>3802.38</v>
      </c>
      <c r="K601">
        <v>3770.59</v>
      </c>
      <c r="L601" s="71">
        <f t="shared" si="132"/>
        <v>-8.360553127251924E-3</v>
      </c>
      <c r="M601" s="70">
        <f t="shared" si="133"/>
        <v>5</v>
      </c>
    </row>
    <row r="602" spans="1:13">
      <c r="A602" s="68">
        <v>43255</v>
      </c>
      <c r="B602">
        <v>47.55</v>
      </c>
      <c r="C602" s="71">
        <f t="shared" si="129"/>
        <v>1.2779552715654896E-2</v>
      </c>
      <c r="D602" s="26">
        <f t="shared" si="130"/>
        <v>47.29748714126967</v>
      </c>
      <c r="E602" s="26">
        <f>D602*(1-VLOOKUP(A602,USD!A:K,9,0))</f>
        <v>47.274703795710444</v>
      </c>
      <c r="F602">
        <v>47.289000000000001</v>
      </c>
      <c r="G602" s="71">
        <f t="shared" si="131"/>
        <v>5.3388218696717171E-3</v>
      </c>
      <c r="H602" s="42">
        <f t="shared" si="128"/>
        <v>5.8233300726577841E-3</v>
      </c>
      <c r="I602" s="71">
        <f t="shared" si="134"/>
        <v>5.5192539491213388E-3</v>
      </c>
      <c r="J602">
        <v>3770.59</v>
      </c>
      <c r="K602">
        <v>3807.58</v>
      </c>
      <c r="L602" s="71">
        <f t="shared" si="132"/>
        <v>9.8101358142890227E-3</v>
      </c>
      <c r="M602" s="70">
        <f t="shared" si="133"/>
        <v>1</v>
      </c>
    </row>
    <row r="603" spans="1:13">
      <c r="A603" s="68">
        <v>43256</v>
      </c>
      <c r="B603">
        <v>47.75</v>
      </c>
      <c r="C603" s="71">
        <f t="shared" si="129"/>
        <v>4.2060988433227919E-3</v>
      </c>
      <c r="D603" s="26">
        <f t="shared" si="130"/>
        <v>47.757719464856947</v>
      </c>
      <c r="E603" s="26">
        <f>D603*(1-VLOOKUP(A603,USD!A:K,9,0))</f>
        <v>47.828668660085704</v>
      </c>
      <c r="F603">
        <v>47.832000000000001</v>
      </c>
      <c r="G603" s="71">
        <f t="shared" si="131"/>
        <v>-1.6163805440139178E-4</v>
      </c>
      <c r="H603" s="42">
        <f t="shared" ref="H603:H620" si="135">(+B603/(E603)-1)</f>
        <v>-1.6448013772826231E-3</v>
      </c>
      <c r="I603" s="71">
        <f t="shared" si="134"/>
        <v>-1.7143335005853633E-3</v>
      </c>
      <c r="J603">
        <v>3807.58</v>
      </c>
      <c r="K603">
        <v>3845.32</v>
      </c>
      <c r="L603" s="71">
        <f t="shared" si="132"/>
        <v>9.9118074997768257E-3</v>
      </c>
      <c r="M603" s="70">
        <f t="shared" si="133"/>
        <v>2</v>
      </c>
    </row>
    <row r="604" spans="1:13">
      <c r="A604" s="68">
        <v>43257</v>
      </c>
      <c r="B604">
        <v>47.9</v>
      </c>
      <c r="C604" s="71">
        <f t="shared" si="129"/>
        <v>3.141361256544517E-3</v>
      </c>
      <c r="D604" s="26">
        <f t="shared" si="130"/>
        <v>47.732861036272659</v>
      </c>
      <c r="E604" s="26">
        <f>D604*(1-VLOOKUP(A604,USD!A:K,9,0))</f>
        <v>47.903444145132674</v>
      </c>
      <c r="F604">
        <v>47.923999999999999</v>
      </c>
      <c r="G604" s="71">
        <f t="shared" si="131"/>
        <v>3.5015492492755929E-3</v>
      </c>
      <c r="H604" s="42">
        <f t="shared" si="135"/>
        <v>-7.189765149751004E-5</v>
      </c>
      <c r="I604" s="71">
        <f t="shared" si="134"/>
        <v>-5.0079292212668047E-4</v>
      </c>
      <c r="J604">
        <v>3845.32</v>
      </c>
      <c r="K604">
        <v>3837.35</v>
      </c>
      <c r="L604" s="71">
        <f t="shared" si="132"/>
        <v>-2.0726493503792076E-3</v>
      </c>
      <c r="M604" s="70">
        <f t="shared" si="133"/>
        <v>3</v>
      </c>
    </row>
    <row r="605" spans="1:13">
      <c r="A605" s="68">
        <v>43258</v>
      </c>
      <c r="B605">
        <v>47.95</v>
      </c>
      <c r="C605" s="71">
        <f t="shared" si="129"/>
        <v>1.0438413361169019E-3</v>
      </c>
      <c r="D605" s="26">
        <f t="shared" si="130"/>
        <v>47.844820837296574</v>
      </c>
      <c r="E605" s="26">
        <f>D605*(1-VLOOKUP(A605,USD!A:K,9,0))</f>
        <v>47.840211879678435</v>
      </c>
      <c r="F605">
        <v>47.887</v>
      </c>
      <c r="G605" s="71">
        <f t="shared" si="131"/>
        <v>2.1983395665980954E-3</v>
      </c>
      <c r="H605" s="42">
        <f t="shared" si="135"/>
        <v>2.2948920167347175E-3</v>
      </c>
      <c r="I605" s="71">
        <f t="shared" si="134"/>
        <v>1.3155971349219087E-3</v>
      </c>
      <c r="J605">
        <v>3837.35</v>
      </c>
      <c r="K605">
        <v>3831.01</v>
      </c>
      <c r="L605" s="71">
        <f t="shared" si="132"/>
        <v>-1.6521818442414293E-3</v>
      </c>
      <c r="M605" s="70">
        <f t="shared" si="133"/>
        <v>4</v>
      </c>
    </row>
    <row r="606" spans="1:13">
      <c r="A606" s="68">
        <v>43259</v>
      </c>
      <c r="B606">
        <v>47</v>
      </c>
      <c r="C606" s="71">
        <f t="shared" si="129"/>
        <v>-1.9812304483837417E-2</v>
      </c>
      <c r="D606" s="26">
        <f t="shared" si="130"/>
        <v>47.244633383885706</v>
      </c>
      <c r="E606" s="26">
        <f>D606*(1-VLOOKUP(A606,USD!A:K,9,0))</f>
        <v>47.139524207693462</v>
      </c>
      <c r="F606">
        <v>47.17</v>
      </c>
      <c r="G606" s="71">
        <f t="shared" si="131"/>
        <v>-5.1780142285778874E-3</v>
      </c>
      <c r="H606" s="42">
        <f t="shared" si="135"/>
        <v>-2.9598136603740111E-3</v>
      </c>
      <c r="I606" s="71">
        <f t="shared" si="134"/>
        <v>-3.6039855840577228E-3</v>
      </c>
      <c r="J606">
        <v>3831.01</v>
      </c>
      <c r="K606">
        <v>3779.62</v>
      </c>
      <c r="L606" s="71">
        <f t="shared" si="132"/>
        <v>-1.3414217138561502E-2</v>
      </c>
      <c r="M606" s="70">
        <f t="shared" si="133"/>
        <v>5</v>
      </c>
    </row>
    <row r="607" spans="1:13">
      <c r="A607" s="68">
        <v>43262</v>
      </c>
      <c r="B607">
        <v>47.2</v>
      </c>
      <c r="C607" s="71">
        <f t="shared" si="129"/>
        <v>4.2553191489362874E-3</v>
      </c>
      <c r="D607" s="26">
        <f t="shared" si="130"/>
        <v>47.174492832612806</v>
      </c>
      <c r="E607" s="26">
        <f>D607*(1-VLOOKUP(A607,USD!A:K,9,0))</f>
        <v>47.149396262823537</v>
      </c>
      <c r="F607">
        <v>47.112000000000002</v>
      </c>
      <c r="G607" s="71">
        <f t="shared" si="131"/>
        <v>5.4069828535729947E-4</v>
      </c>
      <c r="H607" s="42">
        <f t="shared" si="135"/>
        <v>1.073263735857477E-3</v>
      </c>
      <c r="I607" s="71">
        <f t="shared" si="134"/>
        <v>1.8678892851078377E-3</v>
      </c>
      <c r="J607">
        <v>3779.62</v>
      </c>
      <c r="K607">
        <v>3779.98</v>
      </c>
      <c r="L607" s="71">
        <f t="shared" si="132"/>
        <v>9.5247670400810946E-5</v>
      </c>
      <c r="M607" s="70">
        <f t="shared" si="133"/>
        <v>1</v>
      </c>
    </row>
    <row r="608" spans="1:13">
      <c r="A608" s="68">
        <v>43263</v>
      </c>
      <c r="B608">
        <v>47.75</v>
      </c>
      <c r="C608" s="71">
        <f t="shared" si="129"/>
        <v>1.1652542372881269E-2</v>
      </c>
      <c r="D608" s="26">
        <f t="shared" si="130"/>
        <v>47.684949761638954</v>
      </c>
      <c r="E608" s="26">
        <f>D608*(1-VLOOKUP(A608,USD!A:K,9,0))</f>
        <v>47.701413295692802</v>
      </c>
      <c r="F608">
        <v>47.689</v>
      </c>
      <c r="G608" s="71">
        <f t="shared" si="131"/>
        <v>1.3641670733892663E-3</v>
      </c>
      <c r="H608" s="42">
        <f t="shared" si="135"/>
        <v>1.0185590101077224E-3</v>
      </c>
      <c r="I608" s="71">
        <f t="shared" si="134"/>
        <v>1.279120971293235E-3</v>
      </c>
      <c r="J608">
        <v>3779.98</v>
      </c>
      <c r="K608">
        <v>3825.95</v>
      </c>
      <c r="L608" s="71">
        <f t="shared" si="132"/>
        <v>1.2161440007619095E-2</v>
      </c>
      <c r="M608" s="70">
        <f t="shared" si="133"/>
        <v>2</v>
      </c>
    </row>
    <row r="609" spans="1:13">
      <c r="A609" s="68">
        <v>43264</v>
      </c>
      <c r="B609">
        <v>47.25</v>
      </c>
      <c r="C609" s="71">
        <f t="shared" si="129"/>
        <v>-1.0471204188481686E-2</v>
      </c>
      <c r="D609" s="26">
        <f t="shared" si="130"/>
        <v>47.220205768501941</v>
      </c>
      <c r="E609" s="26">
        <f>D609*(1-VLOOKUP(A609,USD!A:K,9,0))</f>
        <v>47.217807903957215</v>
      </c>
      <c r="F609">
        <v>47.276000000000003</v>
      </c>
      <c r="G609" s="71">
        <f t="shared" si="131"/>
        <v>6.3096361003012191E-4</v>
      </c>
      <c r="H609" s="42">
        <f t="shared" si="135"/>
        <v>6.8177870747976321E-4</v>
      </c>
      <c r="I609" s="71">
        <f t="shared" si="134"/>
        <v>-5.4996192571288294E-4</v>
      </c>
      <c r="J609">
        <v>3825.95</v>
      </c>
      <c r="K609">
        <v>3788.34</v>
      </c>
      <c r="L609" s="71">
        <f t="shared" si="132"/>
        <v>-9.8302382414824363E-3</v>
      </c>
      <c r="M609" s="70">
        <f t="shared" si="133"/>
        <v>3</v>
      </c>
    </row>
    <row r="610" spans="1:13">
      <c r="A610" s="68">
        <v>43265</v>
      </c>
      <c r="B610">
        <v>47.2</v>
      </c>
      <c r="C610" s="71">
        <f t="shared" si="129"/>
        <v>-1.0582010582009804E-3</v>
      </c>
      <c r="D610" s="26">
        <f t="shared" si="130"/>
        <v>47.089184212610277</v>
      </c>
      <c r="E610" s="26">
        <f>D610*(1-VLOOKUP(A610,USD!A:K,9,0))</f>
        <v>47.15902078081951</v>
      </c>
      <c r="F610">
        <v>47.164000000000001</v>
      </c>
      <c r="G610" s="71">
        <f t="shared" si="131"/>
        <v>2.3533172052712104E-3</v>
      </c>
      <c r="H610" s="42">
        <f t="shared" si="135"/>
        <v>8.6895822902999242E-4</v>
      </c>
      <c r="I610" s="71">
        <f t="shared" si="134"/>
        <v>7.6329403782549043E-4</v>
      </c>
      <c r="J610">
        <v>3788.34</v>
      </c>
      <c r="K610">
        <v>3773.37</v>
      </c>
      <c r="L610" s="71">
        <f t="shared" si="132"/>
        <v>-3.9515988533236346E-3</v>
      </c>
      <c r="M610" s="70">
        <f t="shared" si="133"/>
        <v>4</v>
      </c>
    </row>
    <row r="611" spans="1:13">
      <c r="A611" s="68">
        <v>43266</v>
      </c>
      <c r="B611">
        <v>46.75</v>
      </c>
      <c r="C611" s="71">
        <f t="shared" si="129"/>
        <v>-9.5338983050847759E-3</v>
      </c>
      <c r="D611" s="26">
        <f t="shared" si="130"/>
        <v>46.914766513752959</v>
      </c>
      <c r="E611" s="26">
        <f>D611*(1-VLOOKUP(A611,USD!A:K,9,0))</f>
        <v>46.717305623784426</v>
      </c>
      <c r="F611">
        <v>46.822000000000003</v>
      </c>
      <c r="G611" s="71">
        <f t="shared" si="131"/>
        <v>-3.5120395132874904E-3</v>
      </c>
      <c r="H611" s="42">
        <f t="shared" si="135"/>
        <v>6.9983437141818428E-4</v>
      </c>
      <c r="I611" s="71">
        <f t="shared" si="134"/>
        <v>-1.5377386698560702E-3</v>
      </c>
      <c r="J611">
        <v>3773.37</v>
      </c>
      <c r="K611">
        <v>3753.43</v>
      </c>
      <c r="L611" s="71">
        <f t="shared" si="132"/>
        <v>-5.2844009466339603E-3</v>
      </c>
      <c r="M611" s="70">
        <f t="shared" si="133"/>
        <v>5</v>
      </c>
    </row>
    <row r="612" spans="1:13">
      <c r="A612" s="68">
        <v>43270</v>
      </c>
      <c r="B612">
        <v>44.55</v>
      </c>
      <c r="C612" s="71">
        <f t="shared" si="129"/>
        <v>-4.705882352941182E-2</v>
      </c>
      <c r="D612" s="26">
        <f t="shared" si="130"/>
        <v>45.171504634427713</v>
      </c>
      <c r="E612" s="26">
        <f>D612*(1-VLOOKUP(A612,USD!A:K,9,0))</f>
        <v>45.160246572543315</v>
      </c>
      <c r="F612">
        <v>44.881</v>
      </c>
      <c r="G612" s="71">
        <f t="shared" si="131"/>
        <v>-1.3758776455589539E-2</v>
      </c>
      <c r="H612" s="42">
        <f t="shared" si="135"/>
        <v>-1.3512914982938495E-2</v>
      </c>
      <c r="I612" s="71">
        <f t="shared" si="134"/>
        <v>-7.3750584880016845E-3</v>
      </c>
      <c r="J612">
        <v>3753.43</v>
      </c>
      <c r="K612">
        <v>3621.12</v>
      </c>
      <c r="L612" s="71">
        <f t="shared" si="132"/>
        <v>-3.5250424278593151E-2</v>
      </c>
      <c r="M612" s="70">
        <f t="shared" si="133"/>
        <v>2</v>
      </c>
    </row>
    <row r="613" spans="1:13">
      <c r="A613" s="68">
        <v>43271</v>
      </c>
      <c r="B613">
        <v>45.1</v>
      </c>
      <c r="C613" s="71">
        <f t="shared" si="129"/>
        <v>1.2345679012345734E-2</v>
      </c>
      <c r="D613" s="26">
        <f t="shared" si="130"/>
        <v>45.058485396783318</v>
      </c>
      <c r="E613" s="26">
        <f>D613*(1-VLOOKUP(A613,USD!A:K,9,0))</f>
        <v>44.963526902819019</v>
      </c>
      <c r="F613">
        <v>44.89</v>
      </c>
      <c r="G613" s="71">
        <f t="shared" si="131"/>
        <v>9.2134928307308073E-4</v>
      </c>
      <c r="H613" s="42">
        <f t="shared" si="135"/>
        <v>3.0351955591905178E-3</v>
      </c>
      <c r="I613" s="71">
        <f t="shared" si="134"/>
        <v>4.6781020271775553E-3</v>
      </c>
      <c r="J613">
        <v>3621.12</v>
      </c>
      <c r="K613">
        <v>3635.44</v>
      </c>
      <c r="L613" s="71">
        <f t="shared" si="132"/>
        <v>3.9545775892542157E-3</v>
      </c>
      <c r="M613" s="70">
        <f t="shared" si="133"/>
        <v>3</v>
      </c>
    </row>
    <row r="614" spans="1:13">
      <c r="A614" s="68">
        <v>43272</v>
      </c>
      <c r="B614">
        <v>44.1</v>
      </c>
      <c r="C614" s="71">
        <f t="shared" si="129"/>
        <v>-2.2172949002217335E-2</v>
      </c>
      <c r="D614" s="26">
        <f t="shared" si="130"/>
        <v>44.365585266157602</v>
      </c>
      <c r="E614" s="26">
        <f>D614*(1-VLOOKUP(A614,USD!A:K,9,0))</f>
        <v>44.165088965347252</v>
      </c>
      <c r="F614">
        <v>44.170999999999999</v>
      </c>
      <c r="G614" s="71">
        <f t="shared" si="131"/>
        <v>-5.9862901517990785E-3</v>
      </c>
      <c r="H614" s="42">
        <f t="shared" si="135"/>
        <v>-1.4737650681134751E-3</v>
      </c>
      <c r="I614" s="71">
        <f t="shared" si="134"/>
        <v>-1.607389463675224E-3</v>
      </c>
      <c r="J614">
        <v>3635.44</v>
      </c>
      <c r="K614">
        <v>3592.97</v>
      </c>
      <c r="L614" s="71">
        <f t="shared" si="132"/>
        <v>-1.1682217283189966E-2</v>
      </c>
      <c r="M614" s="70">
        <f t="shared" si="133"/>
        <v>4</v>
      </c>
    </row>
    <row r="615" spans="1:13">
      <c r="A615" s="68">
        <v>43273</v>
      </c>
      <c r="B615">
        <v>44.1</v>
      </c>
      <c r="C615" s="71">
        <f t="shared" si="129"/>
        <v>0</v>
      </c>
      <c r="D615" s="26">
        <f t="shared" si="130"/>
        <v>44.366839105252758</v>
      </c>
      <c r="E615" s="26">
        <f>D615*(1-VLOOKUP(A615,USD!A:K,9,0))</f>
        <v>44.349105942064682</v>
      </c>
      <c r="F615">
        <v>44.35</v>
      </c>
      <c r="G615" s="71">
        <f t="shared" si="131"/>
        <v>-6.0143817011558687E-3</v>
      </c>
      <c r="H615" s="42">
        <f t="shared" si="135"/>
        <v>-5.6169326703022771E-3</v>
      </c>
      <c r="I615" s="71">
        <f t="shared" si="134"/>
        <v>-5.636978579481422E-3</v>
      </c>
      <c r="J615">
        <v>3592.97</v>
      </c>
      <c r="K615">
        <v>3608.9</v>
      </c>
      <c r="L615" s="71">
        <f t="shared" si="132"/>
        <v>4.4336579487165295E-3</v>
      </c>
      <c r="M615" s="70">
        <f t="shared" si="133"/>
        <v>5</v>
      </c>
    </row>
    <row r="616" spans="1:13">
      <c r="A616" s="68">
        <v>43276</v>
      </c>
      <c r="B616">
        <v>43.35</v>
      </c>
      <c r="C616" s="71">
        <f t="shared" si="129"/>
        <v>-1.7006802721088454E-2</v>
      </c>
      <c r="D616" s="26">
        <f t="shared" si="130"/>
        <v>43.754963562304305</v>
      </c>
      <c r="E616" s="26">
        <f>D616*(1-VLOOKUP(A616,USD!A:K,9,0))</f>
        <v>43.457619751926934</v>
      </c>
      <c r="F616">
        <v>43.488999999999997</v>
      </c>
      <c r="G616" s="71">
        <f t="shared" si="131"/>
        <v>-9.2552599598823004E-3</v>
      </c>
      <c r="H616" s="42">
        <f t="shared" si="135"/>
        <v>-2.4764299688125879E-3</v>
      </c>
      <c r="I616" s="71">
        <f t="shared" si="134"/>
        <v>-3.1962105359975013E-3</v>
      </c>
      <c r="J616">
        <v>3608.9</v>
      </c>
      <c r="K616">
        <v>3560.48</v>
      </c>
      <c r="L616" s="71">
        <f t="shared" si="132"/>
        <v>-1.341683061320631E-2</v>
      </c>
      <c r="M616" s="70">
        <f t="shared" si="133"/>
        <v>1</v>
      </c>
    </row>
    <row r="617" spans="1:13">
      <c r="A617" s="68">
        <v>43277</v>
      </c>
      <c r="B617">
        <v>42.8</v>
      </c>
      <c r="C617" s="71">
        <f t="shared" si="129"/>
        <v>-1.2687427912341454E-2</v>
      </c>
      <c r="D617" s="26">
        <f t="shared" si="130"/>
        <v>43.130264118882849</v>
      </c>
      <c r="E617" s="26">
        <f>D617*(1-VLOOKUP(A617,USD!A:K,9,0))</f>
        <v>43.085120621961515</v>
      </c>
      <c r="F617">
        <v>43.085999999999999</v>
      </c>
      <c r="G617" s="71">
        <f t="shared" si="131"/>
        <v>-7.6573637011014828E-3</v>
      </c>
      <c r="H617" s="42">
        <f t="shared" si="135"/>
        <v>-6.6176122486282241E-3</v>
      </c>
      <c r="I617" s="71">
        <f t="shared" si="134"/>
        <v>-6.6378870166643456E-3</v>
      </c>
      <c r="J617">
        <v>3560.48</v>
      </c>
      <c r="K617">
        <v>3531.11</v>
      </c>
      <c r="L617" s="71">
        <f t="shared" si="132"/>
        <v>-8.2488877904102198E-3</v>
      </c>
      <c r="M617" s="70">
        <f t="shared" si="133"/>
        <v>2</v>
      </c>
    </row>
    <row r="618" spans="1:13">
      <c r="A618" s="68">
        <v>43278</v>
      </c>
      <c r="B618">
        <v>41.6</v>
      </c>
      <c r="C618" s="71">
        <f t="shared" si="129"/>
        <v>-2.8037383177569986E-2</v>
      </c>
      <c r="D618" s="26">
        <f t="shared" si="130"/>
        <v>42.20929859449295</v>
      </c>
      <c r="E618" s="26">
        <f>D618*(1-VLOOKUP(A618,USD!A:K,9,0))</f>
        <v>41.960926719063437</v>
      </c>
      <c r="F618">
        <v>41.966999999999999</v>
      </c>
      <c r="G618" s="71">
        <f t="shared" si="131"/>
        <v>-1.4435174589052413E-2</v>
      </c>
      <c r="H618" s="42">
        <f t="shared" si="135"/>
        <v>-8.6014954216790951E-3</v>
      </c>
      <c r="I618" s="71">
        <f t="shared" si="134"/>
        <v>-8.7449662830318964E-3</v>
      </c>
      <c r="J618">
        <v>3531.11</v>
      </c>
      <c r="K618">
        <v>3459.26</v>
      </c>
      <c r="L618" s="71">
        <f t="shared" si="132"/>
        <v>-2.0347709360512667E-2</v>
      </c>
      <c r="M618" s="70">
        <f t="shared" si="133"/>
        <v>3</v>
      </c>
    </row>
    <row r="619" spans="1:13">
      <c r="A619" s="68">
        <v>43279</v>
      </c>
      <c r="B619">
        <v>41.65</v>
      </c>
      <c r="C619" s="71">
        <f t="shared" si="129"/>
        <v>1.2019230769229061E-3</v>
      </c>
      <c r="D619" s="26">
        <f t="shared" si="130"/>
        <v>41.533531307273812</v>
      </c>
      <c r="E619" s="26">
        <f>D619*(1-VLOOKUP(A619,USD!A:K,9,0))</f>
        <v>41.437524990077087</v>
      </c>
      <c r="F619">
        <v>41.427</v>
      </c>
      <c r="G619" s="71">
        <f t="shared" si="131"/>
        <v>2.8042087696451556E-3</v>
      </c>
      <c r="H619" s="42">
        <f t="shared" si="135"/>
        <v>5.1275989570755964E-3</v>
      </c>
      <c r="I619" s="71">
        <f t="shared" si="134"/>
        <v>5.3829628020372056E-3</v>
      </c>
      <c r="J619">
        <v>3459.26</v>
      </c>
      <c r="K619">
        <v>3423.53</v>
      </c>
      <c r="L619" s="71">
        <f t="shared" si="132"/>
        <v>-1.0328798644796855E-2</v>
      </c>
      <c r="M619" s="70">
        <f t="shared" si="133"/>
        <v>4</v>
      </c>
    </row>
    <row r="620" spans="1:13">
      <c r="A620" s="68">
        <v>43280</v>
      </c>
      <c r="B620">
        <v>42.5</v>
      </c>
      <c r="C620" s="71">
        <f t="shared" si="129"/>
        <v>2.0408163265306145E-2</v>
      </c>
      <c r="D620" s="26">
        <f t="shared" si="130"/>
        <v>42.485203418693565</v>
      </c>
      <c r="E620" s="26">
        <f>D620*(1-VLOOKUP(A620,USD!A:K,9,0))</f>
        <v>42.417174556180001</v>
      </c>
      <c r="F620">
        <v>42.44</v>
      </c>
      <c r="G620" s="71">
        <f t="shared" si="131"/>
        <v>3.4827610828669364E-4</v>
      </c>
      <c r="H620" s="42">
        <f t="shared" si="135"/>
        <v>1.9526393421207544E-3</v>
      </c>
      <c r="I620" s="71">
        <f t="shared" si="134"/>
        <v>1.413760603204528E-3</v>
      </c>
      <c r="J620">
        <v>3423.53</v>
      </c>
      <c r="K620">
        <v>3510.98</v>
      </c>
      <c r="L620" s="71">
        <f t="shared" si="132"/>
        <v>2.5543810044018844E-2</v>
      </c>
      <c r="M620" s="70">
        <f t="shared" si="133"/>
        <v>5</v>
      </c>
    </row>
    <row r="621" spans="1:13">
      <c r="A621" s="68">
        <v>43283</v>
      </c>
    </row>
    <row r="622" spans="1:13">
      <c r="A622" s="68">
        <v>43284</v>
      </c>
    </row>
    <row r="623" spans="1:13">
      <c r="A623" s="68">
        <v>43285</v>
      </c>
    </row>
    <row r="624" spans="1:13">
      <c r="A624" s="68">
        <v>43286</v>
      </c>
    </row>
    <row r="625" spans="1:1">
      <c r="A625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33"/>
  <sheetViews>
    <sheetView zoomScale="115" zoomScaleNormal="115" workbookViewId="0">
      <pane xSplit="1" ySplit="2" topLeftCell="B620" activePane="bottomRight" state="frozen"/>
      <selection pane="topRight" activeCell="B1" sqref="B1"/>
      <selection pane="bottomLeft" activeCell="A3" sqref="A3"/>
      <selection pane="bottomRight" activeCell="B629" sqref="B629"/>
    </sheetView>
  </sheetViews>
  <sheetFormatPr defaultRowHeight="14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>
      <c r="J1" t="s">
        <v>218</v>
      </c>
      <c r="Q1" t="s">
        <v>34</v>
      </c>
    </row>
    <row r="2" spans="1:19">
      <c r="A2" s="36"/>
      <c r="B2" s="36" t="s">
        <v>26</v>
      </c>
      <c r="C2" s="37" t="s">
        <v>33</v>
      </c>
      <c r="D2" s="37" t="s">
        <v>220</v>
      </c>
      <c r="E2" s="37" t="s">
        <v>221</v>
      </c>
      <c r="F2" s="37" t="s">
        <v>27</v>
      </c>
      <c r="G2" s="37" t="s">
        <v>224</v>
      </c>
      <c r="H2" s="37" t="s">
        <v>229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66"/>
      <c r="O2" s="66" t="s">
        <v>613</v>
      </c>
      <c r="P2" s="66"/>
      <c r="Q2" s="37" t="s">
        <v>35</v>
      </c>
      <c r="R2" s="37" t="s">
        <v>47</v>
      </c>
    </row>
    <row r="3" spans="1:19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89</v>
      </c>
    </row>
    <row r="218" spans="1:14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101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102</v>
      </c>
    </row>
    <row r="244" spans="1:14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122</v>
      </c>
    </row>
    <row r="249" spans="1:14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128</v>
      </c>
    </row>
    <row r="251" spans="1:14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131</v>
      </c>
    </row>
    <row r="252" spans="1:14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134</v>
      </c>
    </row>
    <row r="255" spans="1:14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145</v>
      </c>
    </row>
    <row r="259" spans="1:14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155</v>
      </c>
    </row>
    <row r="264" spans="1:14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160</v>
      </c>
    </row>
    <row r="265" spans="1:14" ht="42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167</v>
      </c>
    </row>
    <row r="266" spans="1:14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172</v>
      </c>
    </row>
    <row r="268" spans="1:14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195</v>
      </c>
    </row>
    <row r="274" spans="1:14" ht="28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199</v>
      </c>
    </row>
    <row r="275" spans="1:14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215</v>
      </c>
    </row>
    <row r="288" spans="1:14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253</v>
      </c>
    </row>
    <row r="297" spans="1:14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254</v>
      </c>
    </row>
    <row r="298" spans="1:14" ht="28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260</v>
      </c>
    </row>
    <row r="299" spans="1:14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271</v>
      </c>
    </row>
    <row r="303" spans="1:14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284</v>
      </c>
    </row>
    <row r="307" spans="1:14" ht="28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289</v>
      </c>
    </row>
    <row r="308" spans="1:14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311</v>
      </c>
    </row>
    <row r="318" spans="1:14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>
      <c r="A325" s="1">
        <v>42856</v>
      </c>
      <c r="B325">
        <v>38.6</v>
      </c>
      <c r="C325" s="25">
        <f t="shared" ref="C325:C388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:G362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:L388" si="83">+K325/J325-1</f>
        <v>0</v>
      </c>
      <c r="M325">
        <f t="shared" ref="M325:M388" si="84">WEEKDAY(A325,2)</f>
        <v>1</v>
      </c>
    </row>
    <row r="326" spans="1:14">
      <c r="A326" s="1">
        <v>42857</v>
      </c>
      <c r="B326">
        <v>38.47</v>
      </c>
      <c r="C326" s="25">
        <f t="shared" si="80"/>
        <v>-3.3678756476684946E-3</v>
      </c>
      <c r="D326" s="38">
        <f t="shared" si="81"/>
        <v>38.403909994297436</v>
      </c>
      <c r="E326" s="38"/>
      <c r="F326">
        <v>38.4</v>
      </c>
      <c r="G326" s="42">
        <f t="shared" si="82"/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si="83"/>
        <v>-1.9773910005863593E-3</v>
      </c>
      <c r="M326">
        <f t="shared" si="84"/>
        <v>2</v>
      </c>
    </row>
    <row r="327" spans="1:14">
      <c r="A327" s="1">
        <v>42858</v>
      </c>
      <c r="B327">
        <v>38.29</v>
      </c>
      <c r="C327" s="25">
        <f t="shared" si="80"/>
        <v>-4.6789706264621644E-3</v>
      </c>
      <c r="D327" s="38">
        <f t="shared" si="81"/>
        <v>38.4</v>
      </c>
      <c r="E327" s="38"/>
      <c r="F327">
        <v>38.4</v>
      </c>
      <c r="G327" s="42">
        <f t="shared" si="82"/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si="83"/>
        <v>0</v>
      </c>
      <c r="M327">
        <f t="shared" si="84"/>
        <v>3</v>
      </c>
    </row>
    <row r="328" spans="1:14">
      <c r="A328" s="1">
        <v>42859</v>
      </c>
      <c r="B328">
        <v>37.75</v>
      </c>
      <c r="C328" s="25">
        <f t="shared" si="80"/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si="82"/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si="83"/>
        <v>-8.0695306691422886E-3</v>
      </c>
      <c r="M328">
        <f t="shared" si="84"/>
        <v>4</v>
      </c>
    </row>
    <row r="329" spans="1:14">
      <c r="A329" s="1">
        <v>42860</v>
      </c>
      <c r="B329">
        <v>37.770000000000003</v>
      </c>
      <c r="C329" s="25">
        <f t="shared" si="80"/>
        <v>5.2980132450342055E-4</v>
      </c>
      <c r="D329" s="38">
        <f t="shared" si="81"/>
        <v>37.601797900569146</v>
      </c>
      <c r="E329" s="38"/>
      <c r="F329">
        <v>37.6</v>
      </c>
      <c r="G329" s="42">
        <f t="shared" si="82"/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si="83"/>
        <v>-1.2817067456835307E-2</v>
      </c>
      <c r="M329">
        <f t="shared" si="84"/>
        <v>5</v>
      </c>
    </row>
    <row r="330" spans="1:14">
      <c r="A330" s="1">
        <v>42863</v>
      </c>
      <c r="B330">
        <v>37.65</v>
      </c>
      <c r="C330" s="25">
        <f t="shared" si="80"/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si="82"/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si="83"/>
        <v>4.352089612566834E-3</v>
      </c>
      <c r="M330">
        <f t="shared" si="84"/>
        <v>1</v>
      </c>
    </row>
    <row r="331" spans="1:14">
      <c r="A331" s="1">
        <v>42864</v>
      </c>
      <c r="B331">
        <v>38.299999999999997</v>
      </c>
      <c r="C331" s="25">
        <f t="shared" si="80"/>
        <v>1.7264276228419639E-2</v>
      </c>
      <c r="D331" s="38">
        <f t="shared" si="81"/>
        <v>38.312299269879453</v>
      </c>
      <c r="E331" s="38"/>
      <c r="F331">
        <v>38.31</v>
      </c>
      <c r="G331" s="42">
        <f t="shared" si="82"/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si="83"/>
        <v>1.4626569647231413E-2</v>
      </c>
      <c r="M331">
        <f t="shared" si="84"/>
        <v>2</v>
      </c>
    </row>
    <row r="332" spans="1:14">
      <c r="A332" s="1">
        <v>42865</v>
      </c>
      <c r="B332">
        <v>38.68</v>
      </c>
      <c r="C332" s="25">
        <f t="shared" si="80"/>
        <v>9.9216710182767898E-3</v>
      </c>
      <c r="D332" s="38">
        <f t="shared" si="81"/>
        <v>38.573329244921425</v>
      </c>
      <c r="E332" s="38"/>
      <c r="F332">
        <v>38.58</v>
      </c>
      <c r="G332" s="42">
        <f t="shared" si="82"/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si="83"/>
        <v>6.8736425194837469E-3</v>
      </c>
      <c r="M332">
        <f t="shared" si="84"/>
        <v>3</v>
      </c>
    </row>
    <row r="333" spans="1:14">
      <c r="A333" s="1">
        <v>42866</v>
      </c>
      <c r="B333">
        <v>38.65</v>
      </c>
      <c r="C333" s="25">
        <f t="shared" si="80"/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si="82"/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si="83"/>
        <v>4.0299323557368982E-3</v>
      </c>
      <c r="M333">
        <f t="shared" si="84"/>
        <v>4</v>
      </c>
    </row>
    <row r="334" spans="1:14">
      <c r="A334" s="1">
        <v>42867</v>
      </c>
      <c r="B334">
        <v>39.06</v>
      </c>
      <c r="C334" s="25">
        <f t="shared" si="80"/>
        <v>1.0608020698577025E-2</v>
      </c>
      <c r="D334" s="38">
        <f t="shared" si="81"/>
        <v>38.847896732639647</v>
      </c>
      <c r="E334" s="38"/>
      <c r="F334">
        <v>38.85</v>
      </c>
      <c r="G334" s="42">
        <f t="shared" si="82"/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si="83"/>
        <v>3.0440674577756344E-3</v>
      </c>
      <c r="M334">
        <f t="shared" si="84"/>
        <v>5</v>
      </c>
    </row>
    <row r="335" spans="1:14" ht="56">
      <c r="A335" s="1">
        <v>42870</v>
      </c>
      <c r="B335">
        <v>39.57</v>
      </c>
      <c r="C335" s="25">
        <f t="shared" si="80"/>
        <v>1.3056835637480724E-2</v>
      </c>
      <c r="D335" s="38">
        <f t="shared" si="81"/>
        <v>39.39170018017689</v>
      </c>
      <c r="E335" s="38"/>
      <c r="F335">
        <v>39.39</v>
      </c>
      <c r="G335" s="42">
        <f t="shared" si="82"/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si="83"/>
        <v>1.3943376581129652E-2</v>
      </c>
      <c r="M335">
        <f t="shared" si="84"/>
        <v>1</v>
      </c>
      <c r="N335" s="50" t="s">
        <v>344</v>
      </c>
    </row>
    <row r="336" spans="1:14">
      <c r="A336" s="1">
        <v>42871</v>
      </c>
      <c r="B336">
        <v>39.479999999999997</v>
      </c>
      <c r="C336" s="25">
        <f t="shared" si="80"/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si="82"/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si="83"/>
        <v>-9.5853611145013673E-4</v>
      </c>
      <c r="M336">
        <f t="shared" si="84"/>
        <v>2</v>
      </c>
    </row>
    <row r="337" spans="1:13">
      <c r="A337" s="1">
        <v>42872</v>
      </c>
      <c r="B337">
        <v>38.92</v>
      </c>
      <c r="C337" s="25">
        <f t="shared" si="80"/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si="82"/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si="83"/>
        <v>-3.0157555417476001E-3</v>
      </c>
      <c r="M337">
        <f t="shared" si="84"/>
        <v>3</v>
      </c>
    </row>
    <row r="338" spans="1:13">
      <c r="A338" s="1">
        <v>42873</v>
      </c>
      <c r="B338">
        <v>39.04</v>
      </c>
      <c r="C338" s="25">
        <f t="shared" si="80"/>
        <v>3.0832476875641834E-3</v>
      </c>
      <c r="D338" s="38">
        <f t="shared" si="81"/>
        <v>39.003562108386348</v>
      </c>
      <c r="E338" s="38"/>
      <c r="F338">
        <v>39</v>
      </c>
      <c r="G338" s="42">
        <f t="shared" si="82"/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si="83"/>
        <v>-6.5317853187378816E-3</v>
      </c>
      <c r="M338">
        <f t="shared" si="84"/>
        <v>4</v>
      </c>
    </row>
    <row r="339" spans="1:13">
      <c r="A339" s="1">
        <v>42874</v>
      </c>
      <c r="B339">
        <v>39.44</v>
      </c>
      <c r="C339" s="25">
        <f t="shared" si="80"/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si="82"/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si="83"/>
        <v>3.8844450380994822E-3</v>
      </c>
      <c r="M339">
        <f t="shared" si="84"/>
        <v>5</v>
      </c>
    </row>
    <row r="340" spans="1:13">
      <c r="A340" s="1">
        <v>42877</v>
      </c>
      <c r="B340">
        <v>39.630000000000003</v>
      </c>
      <c r="C340" s="25">
        <f t="shared" si="80"/>
        <v>4.8174442190671574E-3</v>
      </c>
      <c r="D340" s="38">
        <f t="shared" si="81"/>
        <v>39.546197158752328</v>
      </c>
      <c r="E340" s="38"/>
      <c r="F340">
        <v>39.54</v>
      </c>
      <c r="G340" s="42">
        <f t="shared" si="82"/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si="83"/>
        <v>9.8620316331035074E-3</v>
      </c>
      <c r="M340">
        <f t="shared" si="84"/>
        <v>1</v>
      </c>
    </row>
    <row r="341" spans="1:13">
      <c r="A341" s="1">
        <v>42878</v>
      </c>
      <c r="B341">
        <v>39.58</v>
      </c>
      <c r="C341" s="25">
        <f t="shared" si="80"/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si="82"/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si="83"/>
        <v>5.478578925319777E-4</v>
      </c>
      <c r="M341">
        <f t="shared" si="84"/>
        <v>2</v>
      </c>
    </row>
    <row r="342" spans="1:13">
      <c r="A342" s="1">
        <v>42879</v>
      </c>
      <c r="B342">
        <v>39.590000000000003</v>
      </c>
      <c r="C342" s="25">
        <f t="shared" si="80"/>
        <v>2.5265285497733103E-4</v>
      </c>
      <c r="D342" s="38">
        <f t="shared" si="81"/>
        <v>39.579619821483739</v>
      </c>
      <c r="E342" s="38"/>
      <c r="F342">
        <v>39.58</v>
      </c>
      <c r="G342" s="42">
        <f t="shared" si="82"/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si="83"/>
        <v>2.4310895839629865E-4</v>
      </c>
      <c r="M342">
        <f t="shared" si="84"/>
        <v>3</v>
      </c>
    </row>
    <row r="343" spans="1:13">
      <c r="A343" s="1">
        <v>42880</v>
      </c>
      <c r="B343">
        <v>40.24</v>
      </c>
      <c r="C343" s="25">
        <f t="shared" si="80"/>
        <v>1.6418287446324786E-2</v>
      </c>
      <c r="D343" s="38">
        <f t="shared" si="81"/>
        <v>40.187078917505382</v>
      </c>
      <c r="E343" s="38"/>
      <c r="F343">
        <v>40.19</v>
      </c>
      <c r="G343" s="42">
        <f t="shared" si="82"/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si="83"/>
        <v>1.5338022170424015E-2</v>
      </c>
      <c r="M343">
        <f t="shared" si="84"/>
        <v>4</v>
      </c>
    </row>
    <row r="344" spans="1:13">
      <c r="A344" s="1">
        <v>42881</v>
      </c>
      <c r="B344">
        <v>40.229999999999997</v>
      </c>
      <c r="C344" s="25">
        <f t="shared" si="80"/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si="82"/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si="83"/>
        <v>5.430340643042264E-5</v>
      </c>
      <c r="M344">
        <f t="shared" si="84"/>
        <v>5</v>
      </c>
    </row>
    <row r="345" spans="1:13">
      <c r="A345" s="1">
        <v>42884</v>
      </c>
      <c r="B345">
        <v>40.229999999999997</v>
      </c>
      <c r="C345" s="25">
        <f t="shared" si="80"/>
        <v>0</v>
      </c>
      <c r="D345" s="38">
        <f t="shared" si="81"/>
        <v>40.32919076249479</v>
      </c>
      <c r="E345" s="38"/>
      <c r="F345">
        <v>40.200000000000003</v>
      </c>
      <c r="G345" s="42">
        <f t="shared" si="82"/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si="83"/>
        <v>3.2137005595718193E-3</v>
      </c>
      <c r="M345">
        <f t="shared" si="84"/>
        <v>1</v>
      </c>
    </row>
    <row r="346" spans="1:13">
      <c r="A346" s="1">
        <v>42885</v>
      </c>
      <c r="B346">
        <v>40.35</v>
      </c>
      <c r="C346" s="25">
        <f t="shared" si="80"/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si="82"/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si="83"/>
        <v>0</v>
      </c>
      <c r="M346">
        <f t="shared" si="84"/>
        <v>2</v>
      </c>
    </row>
    <row r="347" spans="1:13">
      <c r="A347" s="1">
        <v>42886</v>
      </c>
      <c r="B347">
        <v>40.14</v>
      </c>
      <c r="C347" s="25">
        <f t="shared" si="80"/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si="82"/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si="83"/>
        <v>-4.0307681601349232E-3</v>
      </c>
      <c r="M347">
        <f t="shared" si="84"/>
        <v>3</v>
      </c>
    </row>
    <row r="348" spans="1:13">
      <c r="A348" s="1">
        <v>42887</v>
      </c>
      <c r="B348">
        <v>40.5</v>
      </c>
      <c r="C348" s="25">
        <f t="shared" si="80"/>
        <v>8.9686098654708779E-3</v>
      </c>
      <c r="D348" s="38">
        <f t="shared" si="81"/>
        <v>40.312869484687589</v>
      </c>
      <c r="E348" s="38"/>
      <c r="F348">
        <v>40.31</v>
      </c>
      <c r="G348" s="42">
        <f t="shared" si="82"/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si="83"/>
        <v>3.0572153443042538E-3</v>
      </c>
      <c r="M348">
        <f t="shared" si="84"/>
        <v>4</v>
      </c>
    </row>
    <row r="349" spans="1:13">
      <c r="A349" s="1">
        <v>42888</v>
      </c>
      <c r="B349">
        <v>40.520000000000003</v>
      </c>
      <c r="C349" s="25">
        <f t="shared" si="80"/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si="82"/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si="83"/>
        <v>1.2892610963806117E-3</v>
      </c>
      <c r="M349">
        <f t="shared" si="84"/>
        <v>5</v>
      </c>
    </row>
    <row r="350" spans="1:13">
      <c r="A350" s="1">
        <v>42891</v>
      </c>
      <c r="B350">
        <v>40.29</v>
      </c>
      <c r="C350" s="25">
        <f t="shared" si="80"/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si="82"/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si="83"/>
        <v>-2.5039754406114278E-3</v>
      </c>
      <c r="M350">
        <f t="shared" si="84"/>
        <v>1</v>
      </c>
    </row>
    <row r="351" spans="1:13">
      <c r="A351" s="1">
        <v>42892</v>
      </c>
      <c r="B351">
        <v>40.549999999999997</v>
      </c>
      <c r="C351" s="25">
        <f t="shared" si="80"/>
        <v>6.4532141970712331E-3</v>
      </c>
      <c r="D351" s="38">
        <f t="shared" si="81"/>
        <v>40.39974214886098</v>
      </c>
      <c r="E351" s="38"/>
      <c r="F351">
        <v>40.43</v>
      </c>
      <c r="G351" s="42">
        <f t="shared" si="82"/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si="83"/>
        <v>2.2262998973201498E-3</v>
      </c>
      <c r="M351">
        <f t="shared" si="84"/>
        <v>2</v>
      </c>
    </row>
    <row r="352" spans="1:13">
      <c r="A352" s="1">
        <v>42893</v>
      </c>
      <c r="B352">
        <v>40.42</v>
      </c>
      <c r="C352" s="25">
        <f t="shared" si="80"/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si="82"/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si="83"/>
        <v>1.8281162063327194E-4</v>
      </c>
      <c r="M352">
        <f t="shared" si="84"/>
        <v>3</v>
      </c>
    </row>
    <row r="353" spans="1:13">
      <c r="A353" s="1">
        <v>42894</v>
      </c>
      <c r="B353">
        <v>40.6</v>
      </c>
      <c r="C353" s="25">
        <f t="shared" si="80"/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si="82"/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si="83"/>
        <v>1.3147882478581341E-3</v>
      </c>
      <c r="M353">
        <f t="shared" si="84"/>
        <v>4</v>
      </c>
    </row>
    <row r="354" spans="1:13">
      <c r="A354" s="1">
        <v>42895</v>
      </c>
      <c r="B354">
        <v>40.24</v>
      </c>
      <c r="C354" s="25">
        <f t="shared" si="80"/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si="82"/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si="83"/>
        <v>-4.9527965018839604E-3</v>
      </c>
      <c r="M354">
        <f t="shared" si="84"/>
        <v>5</v>
      </c>
    </row>
    <row r="355" spans="1:13">
      <c r="A355" s="1">
        <v>42898</v>
      </c>
      <c r="B355">
        <v>39.880000000000003</v>
      </c>
      <c r="C355" s="25">
        <f t="shared" si="80"/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si="82"/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si="83"/>
        <v>-1.2041535455108776E-2</v>
      </c>
      <c r="M355">
        <f t="shared" si="84"/>
        <v>1</v>
      </c>
    </row>
    <row r="356" spans="1:13">
      <c r="A356" s="1">
        <v>42899</v>
      </c>
      <c r="B356">
        <v>40.11</v>
      </c>
      <c r="C356" s="25">
        <f t="shared" si="80"/>
        <v>5.7673019057171704E-3</v>
      </c>
      <c r="D356" s="38">
        <f t="shared" si="81"/>
        <v>40.042640228294339</v>
      </c>
      <c r="E356" s="38"/>
      <c r="F356">
        <v>40.08</v>
      </c>
      <c r="G356" s="42">
        <f t="shared" si="82"/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si="83"/>
        <v>4.5820428573593031E-3</v>
      </c>
      <c r="M356">
        <f t="shared" si="84"/>
        <v>2</v>
      </c>
    </row>
    <row r="357" spans="1:13">
      <c r="A357" s="1">
        <v>42900</v>
      </c>
      <c r="B357">
        <v>39.93</v>
      </c>
      <c r="C357" s="25">
        <f t="shared" si="80"/>
        <v>-4.487658937920691E-3</v>
      </c>
      <c r="D357" s="38">
        <f t="shared" si="81"/>
        <v>40.13505805015582</v>
      </c>
      <c r="E357" s="38"/>
      <c r="F357">
        <v>40.14</v>
      </c>
      <c r="G357" s="42">
        <f t="shared" si="82"/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si="83"/>
        <v>1.373703846203167E-3</v>
      </c>
      <c r="M357">
        <f t="shared" si="84"/>
        <v>3</v>
      </c>
    </row>
    <row r="358" spans="1:13">
      <c r="A358" s="1">
        <v>42901</v>
      </c>
      <c r="B358">
        <v>39.47</v>
      </c>
      <c r="C358" s="25">
        <f t="shared" si="80"/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si="82"/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si="83"/>
        <v>-1.5910874122188945E-2</v>
      </c>
      <c r="M358">
        <f t="shared" si="84"/>
        <v>4</v>
      </c>
    </row>
    <row r="359" spans="1:13">
      <c r="A359" s="1">
        <v>42902</v>
      </c>
      <c r="B359">
        <v>39.58</v>
      </c>
      <c r="C359" s="25">
        <f t="shared" si="80"/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si="82"/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si="83"/>
        <v>3.4549644785226707E-3</v>
      </c>
      <c r="M359">
        <f t="shared" si="84"/>
        <v>5</v>
      </c>
    </row>
    <row r="360" spans="1:13">
      <c r="A360" s="1">
        <v>42905</v>
      </c>
      <c r="B360">
        <v>40.14</v>
      </c>
      <c r="C360" s="25">
        <f t="shared" si="80"/>
        <v>1.4148559878726763E-2</v>
      </c>
      <c r="D360" s="38">
        <f t="shared" si="81"/>
        <v>40.13939935757994</v>
      </c>
      <c r="E360" s="38"/>
      <c r="F360">
        <v>40.14</v>
      </c>
      <c r="G360" s="42">
        <f t="shared" si="82"/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si="83"/>
        <v>1.2087729641450995E-2</v>
      </c>
      <c r="M360">
        <f t="shared" si="84"/>
        <v>1</v>
      </c>
    </row>
    <row r="361" spans="1:13">
      <c r="A361" s="1">
        <v>42906</v>
      </c>
      <c r="B361">
        <v>39.520000000000003</v>
      </c>
      <c r="C361" s="25">
        <f t="shared" si="80"/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si="82"/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si="83"/>
        <v>-3.8940770858756357E-3</v>
      </c>
      <c r="M361">
        <f t="shared" si="84"/>
        <v>2</v>
      </c>
    </row>
    <row r="362" spans="1:13">
      <c r="A362" s="1">
        <v>42907</v>
      </c>
      <c r="B362">
        <v>39.479999999999997</v>
      </c>
      <c r="C362" s="25">
        <f t="shared" si="80"/>
        <v>-1.0121457489880026E-3</v>
      </c>
      <c r="D362" s="38">
        <f t="shared" si="81"/>
        <v>39.743890848798188</v>
      </c>
      <c r="F362">
        <v>39.57</v>
      </c>
      <c r="G362" s="42">
        <f t="shared" si="82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si="83"/>
        <v>-5.9056816208555851E-3</v>
      </c>
      <c r="M362">
        <f t="shared" si="84"/>
        <v>3</v>
      </c>
    </row>
    <row r="363" spans="1:13">
      <c r="A363" s="1">
        <v>42908</v>
      </c>
      <c r="B363">
        <v>39.74</v>
      </c>
      <c r="C363" s="25">
        <f t="shared" si="80"/>
        <v>6.5856129685917253E-3</v>
      </c>
      <c r="D363" s="38">
        <f t="shared" si="81"/>
        <v>39.536264806132017</v>
      </c>
      <c r="F363">
        <v>39.75</v>
      </c>
      <c r="G363" s="42">
        <f t="shared" ref="G363:G368" si="85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83"/>
        <v>-8.5254470224871426E-4</v>
      </c>
      <c r="M363">
        <f t="shared" si="84"/>
        <v>4</v>
      </c>
    </row>
    <row r="364" spans="1:13">
      <c r="A364" s="1">
        <v>42909</v>
      </c>
      <c r="B364">
        <v>39.770000000000003</v>
      </c>
      <c r="C364" s="25">
        <f t="shared" si="80"/>
        <v>7.5490689481627626E-4</v>
      </c>
      <c r="D364" s="38">
        <f t="shared" si="81"/>
        <v>39.819987209377075</v>
      </c>
      <c r="F364">
        <v>39.82</v>
      </c>
      <c r="G364" s="42">
        <f t="shared" si="85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si="83"/>
        <v>1.7606845126307835E-3</v>
      </c>
      <c r="M364">
        <f t="shared" si="84"/>
        <v>5</v>
      </c>
    </row>
    <row r="365" spans="1:13">
      <c r="A365" s="1">
        <v>42912</v>
      </c>
      <c r="B365">
        <v>40.229999999999997</v>
      </c>
      <c r="C365" s="25">
        <f t="shared" si="80"/>
        <v>1.1566507417651417E-2</v>
      </c>
      <c r="D365" s="38">
        <f t="shared" si="81"/>
        <v>40.187309671361085</v>
      </c>
      <c r="F365">
        <v>40.21</v>
      </c>
      <c r="G365" s="42">
        <f t="shared" si="85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si="83"/>
        <v>9.2242509131361672E-3</v>
      </c>
      <c r="M365">
        <f t="shared" si="84"/>
        <v>1</v>
      </c>
    </row>
    <row r="366" spans="1:13">
      <c r="A366" s="1">
        <v>42913</v>
      </c>
      <c r="B366">
        <v>39.83</v>
      </c>
      <c r="C366" s="25">
        <f t="shared" si="80"/>
        <v>-9.9428287347750333E-3</v>
      </c>
      <c r="D366" s="38">
        <f t="shared" si="81"/>
        <v>40.145289184188371</v>
      </c>
      <c r="F366">
        <v>40.15</v>
      </c>
      <c r="G366" s="42">
        <f t="shared" si="85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si="83"/>
        <v>-1.6093214576381465E-3</v>
      </c>
      <c r="M366">
        <f t="shared" si="84"/>
        <v>2</v>
      </c>
    </row>
    <row r="367" spans="1:13">
      <c r="A367" s="1">
        <v>42914</v>
      </c>
      <c r="B367">
        <v>40.03</v>
      </c>
      <c r="C367" s="25">
        <f t="shared" si="80"/>
        <v>5.0213406979664477E-3</v>
      </c>
      <c r="D367" s="38">
        <f t="shared" si="81"/>
        <v>39.779164636640154</v>
      </c>
      <c r="F367">
        <v>39.79</v>
      </c>
      <c r="G367" s="42">
        <f t="shared" si="85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si="83"/>
        <v>-9.236248153420723E-3</v>
      </c>
      <c r="M367">
        <f t="shared" si="84"/>
        <v>3</v>
      </c>
    </row>
    <row r="368" spans="1:13">
      <c r="A368" s="1">
        <v>42915</v>
      </c>
      <c r="B368">
        <v>39.619999999999997</v>
      </c>
      <c r="C368" s="25">
        <f t="shared" si="80"/>
        <v>-1.0242318261304062E-2</v>
      </c>
      <c r="D368" s="38">
        <f t="shared" si="81"/>
        <v>40.02787408537359</v>
      </c>
      <c r="F368">
        <v>40.04</v>
      </c>
      <c r="G368" s="42">
        <f t="shared" si="85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si="83"/>
        <v>5.9782378832267113E-3</v>
      </c>
      <c r="M368">
        <f t="shared" si="84"/>
        <v>4</v>
      </c>
    </row>
    <row r="369" spans="1:14">
      <c r="A369" s="1">
        <v>42916</v>
      </c>
      <c r="B369">
        <v>39.71</v>
      </c>
      <c r="C369" s="25">
        <f t="shared" si="80"/>
        <v>2.2715800100960859E-3</v>
      </c>
      <c r="D369" s="38">
        <f t="shared" si="81"/>
        <v>39.785668542368086</v>
      </c>
      <c r="F369">
        <v>39.79</v>
      </c>
      <c r="G369" s="42">
        <f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si="83"/>
        <v>-6.3519345062914567E-3</v>
      </c>
      <c r="M369">
        <f t="shared" si="84"/>
        <v>5</v>
      </c>
    </row>
    <row r="370" spans="1:14">
      <c r="A370" s="1">
        <v>42919</v>
      </c>
      <c r="B370">
        <v>40.119999999999997</v>
      </c>
      <c r="C370" s="25">
        <f t="shared" si="80"/>
        <v>1.0324855200201322E-2</v>
      </c>
      <c r="D370" s="38">
        <f t="shared" si="81"/>
        <v>39.98974297827688</v>
      </c>
      <c r="F370">
        <v>40.119999999999997</v>
      </c>
      <c r="G370" s="42">
        <f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si="83"/>
        <v>5.019929084616237E-3</v>
      </c>
      <c r="M370">
        <f t="shared" si="84"/>
        <v>1</v>
      </c>
    </row>
    <row r="371" spans="1:14">
      <c r="A371" s="1">
        <v>42920</v>
      </c>
      <c r="B371">
        <v>40.119999999999997</v>
      </c>
      <c r="C371" s="25">
        <f t="shared" si="80"/>
        <v>0</v>
      </c>
      <c r="D371" s="38">
        <f t="shared" si="81"/>
        <v>39.633249412130567</v>
      </c>
      <c r="F371">
        <v>39.630000000000003</v>
      </c>
      <c r="G371" s="42">
        <f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si="83"/>
        <v>-1.2132367593953863E-2</v>
      </c>
      <c r="M371">
        <f t="shared" si="84"/>
        <v>2</v>
      </c>
    </row>
    <row r="372" spans="1:14">
      <c r="A372" s="1">
        <v>42921</v>
      </c>
      <c r="B372">
        <v>39.96</v>
      </c>
      <c r="C372" s="25">
        <f t="shared" si="80"/>
        <v>-3.9880358923229942E-3</v>
      </c>
      <c r="D372" s="38">
        <f t="shared" si="81"/>
        <v>39.817451057494516</v>
      </c>
      <c r="F372">
        <v>39.9</v>
      </c>
      <c r="G372" s="42">
        <f t="shared" ref="G372:G377" si="86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si="83"/>
        <v>4.7300292075325157E-3</v>
      </c>
      <c r="M372">
        <f t="shared" si="84"/>
        <v>3</v>
      </c>
    </row>
    <row r="373" spans="1:14">
      <c r="A373" s="1">
        <v>42922</v>
      </c>
      <c r="B373">
        <v>39.5</v>
      </c>
      <c r="C373" s="25">
        <f t="shared" si="80"/>
        <v>-1.151151151151153E-2</v>
      </c>
      <c r="D373" s="38">
        <f t="shared" si="81"/>
        <v>39.76327239184139</v>
      </c>
      <c r="F373">
        <v>39.86</v>
      </c>
      <c r="G373" s="42">
        <f t="shared" si="86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si="83"/>
        <v>-3.4267570967070338E-3</v>
      </c>
      <c r="M373">
        <f t="shared" si="84"/>
        <v>4</v>
      </c>
    </row>
    <row r="374" spans="1:14">
      <c r="A374" s="1">
        <v>42923</v>
      </c>
      <c r="B374">
        <v>39.479999999999997</v>
      </c>
      <c r="C374" s="25">
        <f t="shared" si="80"/>
        <v>-5.0632911392411994E-4</v>
      </c>
      <c r="D374" s="38">
        <f t="shared" si="81"/>
        <v>39.530141610648748</v>
      </c>
      <c r="F374">
        <v>39.53</v>
      </c>
      <c r="G374" s="42">
        <f t="shared" si="86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si="83"/>
        <v>-8.2754237167900202E-3</v>
      </c>
      <c r="M374">
        <f t="shared" si="84"/>
        <v>5</v>
      </c>
    </row>
    <row r="375" spans="1:14">
      <c r="A375" s="1">
        <v>42926</v>
      </c>
      <c r="B375">
        <v>39.549999999999997</v>
      </c>
      <c r="C375" s="25">
        <f t="shared" si="80"/>
        <v>1.7730496453900457E-3</v>
      </c>
      <c r="D375" s="38">
        <f t="shared" si="81"/>
        <v>39.480618688494388</v>
      </c>
      <c r="F375">
        <v>39.51</v>
      </c>
      <c r="G375" s="42">
        <f t="shared" si="86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si="83"/>
        <v>-1.2492110170911896E-3</v>
      </c>
      <c r="M375">
        <f t="shared" si="84"/>
        <v>1</v>
      </c>
    </row>
    <row r="376" spans="1:14">
      <c r="A376" s="1">
        <v>42927</v>
      </c>
      <c r="B376">
        <v>40.299999999999997</v>
      </c>
      <c r="C376" s="25">
        <f t="shared" si="80"/>
        <v>1.896333754740831E-2</v>
      </c>
      <c r="D376" s="38">
        <f t="shared" si="81"/>
        <v>40.24674337657278</v>
      </c>
      <c r="F376">
        <v>40.28</v>
      </c>
      <c r="G376" s="42">
        <f t="shared" si="86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si="83"/>
        <v>1.8647010290376631E-2</v>
      </c>
      <c r="M376">
        <f t="shared" si="84"/>
        <v>2</v>
      </c>
    </row>
    <row r="377" spans="1:14">
      <c r="A377" s="1">
        <v>42928</v>
      </c>
      <c r="B377">
        <v>41.15</v>
      </c>
      <c r="C377" s="25">
        <f t="shared" si="80"/>
        <v>2.1091811414392092E-2</v>
      </c>
      <c r="D377" s="38">
        <f t="shared" si="81"/>
        <v>40.588376102797454</v>
      </c>
      <c r="F377">
        <v>40.590000000000003</v>
      </c>
      <c r="G377" s="42">
        <f t="shared" si="86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si="83"/>
        <v>7.6558118867291469E-3</v>
      </c>
      <c r="M377">
        <f t="shared" si="84"/>
        <v>3</v>
      </c>
    </row>
    <row r="378" spans="1:14">
      <c r="A378" s="1">
        <v>42929</v>
      </c>
      <c r="B378">
        <v>41.25</v>
      </c>
      <c r="C378" s="25">
        <f t="shared" si="80"/>
        <v>2.430133657351119E-3</v>
      </c>
      <c r="D378" s="38">
        <f t="shared" si="81"/>
        <v>41.170706467739464</v>
      </c>
      <c r="F378">
        <v>41.17</v>
      </c>
      <c r="G378" s="42">
        <f t="shared" ref="G378:G409" si="87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si="83"/>
        <v>1.4306638771605318E-2</v>
      </c>
      <c r="M378">
        <f t="shared" si="84"/>
        <v>4</v>
      </c>
    </row>
    <row r="379" spans="1:14">
      <c r="A379" s="1">
        <v>42930</v>
      </c>
      <c r="B379">
        <v>41.89</v>
      </c>
      <c r="C379" s="25">
        <f t="shared" si="80"/>
        <v>1.5515151515151482E-2</v>
      </c>
      <c r="D379" s="38">
        <f t="shared" si="81"/>
        <v>41.42452768303005</v>
      </c>
      <c r="F379">
        <v>41.42</v>
      </c>
      <c r="G379" s="42">
        <f t="shared" si="87"/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si="83"/>
        <v>6.182358101288532E-3</v>
      </c>
      <c r="M379">
        <f t="shared" si="84"/>
        <v>5</v>
      </c>
      <c r="N379" s="50" t="s">
        <v>373</v>
      </c>
    </row>
    <row r="380" spans="1:14">
      <c r="A380" s="1">
        <v>42933</v>
      </c>
      <c r="B380">
        <v>41.72</v>
      </c>
      <c r="C380" s="25">
        <f t="shared" si="80"/>
        <v>-4.058247791835834E-3</v>
      </c>
      <c r="D380" s="38">
        <f t="shared" si="81"/>
        <v>41.64942140958464</v>
      </c>
      <c r="F380">
        <v>41.65</v>
      </c>
      <c r="G380" s="42">
        <f t="shared" si="87"/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si="83"/>
        <v>5.538904142555312E-3</v>
      </c>
      <c r="M380">
        <f t="shared" si="84"/>
        <v>1</v>
      </c>
    </row>
    <row r="381" spans="1:14">
      <c r="A381" s="1">
        <v>42934</v>
      </c>
      <c r="B381">
        <v>41.66</v>
      </c>
      <c r="C381" s="25">
        <f t="shared" si="80"/>
        <v>-1.4381591562799834E-3</v>
      </c>
      <c r="D381" s="38">
        <f t="shared" si="81"/>
        <v>41.563096400424925</v>
      </c>
      <c r="F381">
        <v>41.56</v>
      </c>
      <c r="G381" s="42">
        <f t="shared" si="87"/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si="83"/>
        <v>-2.086520998201058E-3</v>
      </c>
      <c r="M381">
        <f t="shared" si="84"/>
        <v>2</v>
      </c>
    </row>
    <row r="382" spans="1:14">
      <c r="A382" s="1">
        <v>42935</v>
      </c>
      <c r="B382">
        <v>42.17</v>
      </c>
      <c r="C382" s="25">
        <f t="shared" si="80"/>
        <v>1.2241958713394174E-2</v>
      </c>
      <c r="D382" s="38">
        <f t="shared" si="81"/>
        <v>42.026811538669087</v>
      </c>
      <c r="F382">
        <v>42.02</v>
      </c>
      <c r="G382" s="42">
        <f t="shared" si="87"/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si="83"/>
        <v>1.1232231440545748E-2</v>
      </c>
      <c r="M382">
        <f t="shared" si="84"/>
        <v>3</v>
      </c>
    </row>
    <row r="383" spans="1:14">
      <c r="A383" s="1">
        <v>42936</v>
      </c>
      <c r="B383">
        <v>42.08</v>
      </c>
      <c r="C383" s="25">
        <f t="shared" si="80"/>
        <v>-2.1342186388428885E-3</v>
      </c>
      <c r="D383" s="38">
        <f t="shared" si="81"/>
        <v>42.050304877325708</v>
      </c>
      <c r="F383">
        <v>42.05</v>
      </c>
      <c r="G383" s="42">
        <f t="shared" si="87"/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si="83"/>
        <v>7.2120126905539372E-4</v>
      </c>
      <c r="M383">
        <f t="shared" si="84"/>
        <v>4</v>
      </c>
    </row>
    <row r="384" spans="1:14">
      <c r="A384" s="1">
        <v>42937</v>
      </c>
      <c r="B384">
        <v>42.04</v>
      </c>
      <c r="C384" s="25">
        <f t="shared" si="80"/>
        <v>-9.5057034220524805E-4</v>
      </c>
      <c r="D384" s="38">
        <f t="shared" si="81"/>
        <v>41.957862969250925</v>
      </c>
      <c r="F384">
        <v>41.95</v>
      </c>
      <c r="G384" s="42">
        <f t="shared" si="87"/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si="83"/>
        <v>-2.1911303388602033E-3</v>
      </c>
      <c r="M384">
        <f t="shared" si="84"/>
        <v>5</v>
      </c>
    </row>
    <row r="385" spans="1:14">
      <c r="A385" s="1">
        <v>42940</v>
      </c>
      <c r="B385">
        <v>42.19</v>
      </c>
      <c r="C385" s="25">
        <f t="shared" si="80"/>
        <v>3.5680304471932267E-3</v>
      </c>
      <c r="D385" s="38">
        <f t="shared" si="81"/>
        <v>42.148120898803136</v>
      </c>
      <c r="F385">
        <v>42.16</v>
      </c>
      <c r="G385" s="42">
        <f t="shared" si="87"/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si="83"/>
        <v>4.7227866222439019E-3</v>
      </c>
      <c r="M385">
        <f t="shared" si="84"/>
        <v>1</v>
      </c>
    </row>
    <row r="386" spans="1:14">
      <c r="A386" s="1">
        <v>42941</v>
      </c>
      <c r="B386">
        <v>42.1</v>
      </c>
      <c r="C386" s="25">
        <f t="shared" si="80"/>
        <v>-2.1332069210712179E-3</v>
      </c>
      <c r="D386" s="38">
        <f t="shared" si="81"/>
        <v>42.005268568499673</v>
      </c>
      <c r="F386">
        <v>42.01</v>
      </c>
      <c r="G386" s="42">
        <f t="shared" si="87"/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si="83"/>
        <v>-3.670100367654805E-3</v>
      </c>
      <c r="M386">
        <f t="shared" si="84"/>
        <v>2</v>
      </c>
    </row>
    <row r="387" spans="1:14">
      <c r="A387" s="1">
        <v>42942</v>
      </c>
      <c r="B387">
        <v>42.52</v>
      </c>
      <c r="C387" s="25">
        <f t="shared" si="80"/>
        <v>9.9762470308788487E-3</v>
      </c>
      <c r="D387" s="38">
        <f t="shared" si="81"/>
        <v>42.290681946866577</v>
      </c>
      <c r="F387">
        <v>42.28</v>
      </c>
      <c r="G387" s="42">
        <f t="shared" si="87"/>
        <v>5.4224250491288206E-3</v>
      </c>
      <c r="I387" s="25">
        <f t="shared" ref="I387:I584" si="88">+B387/F387-1</f>
        <v>5.6764427625355385E-3</v>
      </c>
      <c r="J387">
        <v>18544.259999999998</v>
      </c>
      <c r="K387">
        <v>18668.16</v>
      </c>
      <c r="L387" s="25">
        <f t="shared" si="83"/>
        <v>6.6813127080833645E-3</v>
      </c>
      <c r="M387">
        <f t="shared" si="84"/>
        <v>3</v>
      </c>
    </row>
    <row r="388" spans="1:14">
      <c r="A388" s="1">
        <v>42943</v>
      </c>
      <c r="B388">
        <v>42.37</v>
      </c>
      <c r="C388" s="25">
        <f t="shared" si="80"/>
        <v>-3.5277516462842717E-3</v>
      </c>
      <c r="D388" s="38">
        <f t="shared" si="81"/>
        <v>42.637229871610266</v>
      </c>
      <c r="F388">
        <v>42.64</v>
      </c>
      <c r="G388" s="42">
        <f t="shared" si="87"/>
        <v>-6.2675242367985495E-3</v>
      </c>
      <c r="I388" s="25">
        <f t="shared" si="88"/>
        <v>-6.3320825515947865E-3</v>
      </c>
      <c r="J388">
        <v>18668.16</v>
      </c>
      <c r="K388">
        <v>18825.89</v>
      </c>
      <c r="L388" s="25">
        <f t="shared" si="83"/>
        <v>8.4491454969315427E-3</v>
      </c>
      <c r="M388">
        <f t="shared" si="84"/>
        <v>4</v>
      </c>
    </row>
    <row r="389" spans="1:14">
      <c r="A389" s="1">
        <v>42944</v>
      </c>
      <c r="B389">
        <v>42.42</v>
      </c>
      <c r="C389" s="25">
        <f t="shared" ref="C389:C452" si="89">B389/B388-1</f>
        <v>1.1800802454566828E-3</v>
      </c>
      <c r="D389" s="38">
        <f t="shared" ref="D389:D452" si="90">+(F388-O389)*(1+L389)</f>
        <v>42.211060746663236</v>
      </c>
      <c r="F389">
        <v>42.21</v>
      </c>
      <c r="G389" s="42">
        <f t="shared" si="87"/>
        <v>4.9498697649592582E-3</v>
      </c>
      <c r="I389" s="25">
        <f t="shared" si="88"/>
        <v>4.9751243781095411E-3</v>
      </c>
      <c r="J389">
        <v>18825.89</v>
      </c>
      <c r="K389">
        <v>18636.509999999998</v>
      </c>
      <c r="L389" s="25">
        <f t="shared" ref="L389:L452" si="91">+K389/J389-1</f>
        <v>-1.0059550969436337E-2</v>
      </c>
      <c r="M389">
        <f t="shared" ref="M389:M452" si="92">WEEKDAY(A389,2)</f>
        <v>5</v>
      </c>
    </row>
    <row r="390" spans="1:14">
      <c r="A390" s="1">
        <v>42947</v>
      </c>
      <c r="B390">
        <v>42.54</v>
      </c>
      <c r="C390" s="25">
        <f t="shared" si="89"/>
        <v>2.8288543140027045E-3</v>
      </c>
      <c r="D390" s="38">
        <f t="shared" si="90"/>
        <v>42.578863086489903</v>
      </c>
      <c r="F390">
        <v>42.57</v>
      </c>
      <c r="G390" s="42">
        <f t="shared" si="87"/>
        <v>-9.1273189730223248E-4</v>
      </c>
      <c r="I390" s="25">
        <f t="shared" si="88"/>
        <v>-7.0472163495427509E-4</v>
      </c>
      <c r="J390">
        <v>18636.509999999998</v>
      </c>
      <c r="K390">
        <v>18799.37</v>
      </c>
      <c r="L390" s="25">
        <f t="shared" si="91"/>
        <v>8.738760637050591E-3</v>
      </c>
      <c r="M390">
        <f t="shared" si="92"/>
        <v>1</v>
      </c>
      <c r="N390" s="50" t="s">
        <v>389</v>
      </c>
    </row>
    <row r="391" spans="1:14">
      <c r="A391" s="1">
        <v>42948</v>
      </c>
      <c r="B391">
        <v>43.03</v>
      </c>
      <c r="C391" s="25">
        <f t="shared" si="89"/>
        <v>1.1518570756934743E-2</v>
      </c>
      <c r="D391" s="38">
        <f t="shared" si="90"/>
        <v>42.957377337644822</v>
      </c>
      <c r="F391">
        <v>42.97</v>
      </c>
      <c r="G391" s="42">
        <f t="shared" si="87"/>
        <v>1.6905748641116158E-3</v>
      </c>
      <c r="I391" s="25">
        <f t="shared" si="88"/>
        <v>1.3963230160578544E-3</v>
      </c>
      <c r="J391">
        <v>18799.37</v>
      </c>
      <c r="K391">
        <v>18970.439999999999</v>
      </c>
      <c r="L391" s="25">
        <f t="shared" si="91"/>
        <v>9.0997730243087549E-3</v>
      </c>
      <c r="M391">
        <f t="shared" si="92"/>
        <v>2</v>
      </c>
    </row>
    <row r="392" spans="1:14">
      <c r="A392" s="1">
        <v>42949</v>
      </c>
      <c r="B392">
        <v>42.92</v>
      </c>
      <c r="C392" s="25">
        <f t="shared" si="89"/>
        <v>-2.5563560306762767E-3</v>
      </c>
      <c r="D392" s="38">
        <f t="shared" si="90"/>
        <v>43.008755911829141</v>
      </c>
      <c r="F392">
        <v>43</v>
      </c>
      <c r="G392" s="42">
        <f t="shared" si="87"/>
        <v>-2.0636707560454104E-3</v>
      </c>
      <c r="I392" s="25">
        <f t="shared" si="88"/>
        <v>-1.8604651162790198E-3</v>
      </c>
      <c r="J392">
        <v>18970.439999999999</v>
      </c>
      <c r="K392">
        <v>18987.55</v>
      </c>
      <c r="L392" s="25">
        <f t="shared" si="91"/>
        <v>9.0192952825551842E-4</v>
      </c>
      <c r="M392">
        <f t="shared" si="92"/>
        <v>3</v>
      </c>
    </row>
    <row r="393" spans="1:14">
      <c r="A393" s="1">
        <v>42950</v>
      </c>
      <c r="B393">
        <v>42.85</v>
      </c>
      <c r="C393" s="25">
        <f t="shared" si="89"/>
        <v>-1.6309412861137407E-3</v>
      </c>
      <c r="D393" s="38">
        <f t="shared" si="90"/>
        <v>42.783953169313584</v>
      </c>
      <c r="F393">
        <v>42.79</v>
      </c>
      <c r="G393" s="42">
        <f t="shared" si="87"/>
        <v>1.5437290337581011E-3</v>
      </c>
      <c r="I393" s="25">
        <f t="shared" si="88"/>
        <v>1.4021967749475728E-3</v>
      </c>
      <c r="J393">
        <v>18987.55</v>
      </c>
      <c r="K393">
        <v>18892.150000000001</v>
      </c>
      <c r="L393" s="25">
        <f t="shared" si="91"/>
        <v>-5.0243448996841744E-3</v>
      </c>
      <c r="M393">
        <f t="shared" si="92"/>
        <v>4</v>
      </c>
    </row>
    <row r="394" spans="1:14">
      <c r="A394" s="1">
        <v>42951</v>
      </c>
      <c r="B394">
        <v>42.84</v>
      </c>
      <c r="C394" s="25">
        <f t="shared" si="89"/>
        <v>-2.333722287047868E-4</v>
      </c>
      <c r="D394" s="38">
        <f t="shared" si="90"/>
        <v>42.810203460167315</v>
      </c>
      <c r="F394">
        <v>42.81</v>
      </c>
      <c r="G394" s="42">
        <f t="shared" si="87"/>
        <v>6.96014908231124E-4</v>
      </c>
      <c r="I394" s="25">
        <f t="shared" si="88"/>
        <v>7.0077084793274125E-4</v>
      </c>
      <c r="J394">
        <v>18892.150000000001</v>
      </c>
      <c r="K394">
        <v>18901.07</v>
      </c>
      <c r="L394" s="25">
        <f t="shared" si="91"/>
        <v>4.7215377815645887E-4</v>
      </c>
      <c r="M394">
        <f t="shared" si="92"/>
        <v>5</v>
      </c>
    </row>
    <row r="395" spans="1:14">
      <c r="A395" s="1">
        <v>42954</v>
      </c>
      <c r="B395">
        <v>43</v>
      </c>
      <c r="C395" s="25">
        <f t="shared" si="89"/>
        <v>3.7348272642390157E-3</v>
      </c>
      <c r="D395" s="38">
        <f t="shared" si="90"/>
        <v>43.013822952880446</v>
      </c>
      <c r="F395">
        <v>43.01</v>
      </c>
      <c r="G395" s="42">
        <f t="shared" si="87"/>
        <v>-3.2136071456811965E-4</v>
      </c>
      <c r="I395" s="25">
        <f t="shared" si="88"/>
        <v>-2.3250406882113772E-4</v>
      </c>
      <c r="J395">
        <v>18901.07</v>
      </c>
      <c r="K395">
        <v>18991.060000000001</v>
      </c>
      <c r="L395" s="25">
        <f t="shared" si="91"/>
        <v>4.761106117272762E-3</v>
      </c>
      <c r="M395">
        <f t="shared" si="92"/>
        <v>1</v>
      </c>
    </row>
    <row r="396" spans="1:14">
      <c r="A396" s="1">
        <v>42955</v>
      </c>
      <c r="B396">
        <v>43.31</v>
      </c>
      <c r="C396" s="25">
        <f t="shared" si="89"/>
        <v>7.2093023255814792E-3</v>
      </c>
      <c r="D396" s="38">
        <f t="shared" si="90"/>
        <v>43.289877784599696</v>
      </c>
      <c r="F396">
        <v>43.28</v>
      </c>
      <c r="G396" s="42">
        <f t="shared" si="87"/>
        <v>4.6482495285449232E-4</v>
      </c>
      <c r="I396" s="25">
        <f t="shared" si="88"/>
        <v>6.9316081330872414E-4</v>
      </c>
      <c r="J396">
        <v>18991.060000000001</v>
      </c>
      <c r="K396">
        <v>19114.64</v>
      </c>
      <c r="L396" s="25">
        <f t="shared" si="91"/>
        <v>6.5072723692094492E-3</v>
      </c>
      <c r="M396">
        <f t="shared" si="92"/>
        <v>2</v>
      </c>
    </row>
    <row r="397" spans="1:14">
      <c r="A397" s="1">
        <v>42956</v>
      </c>
      <c r="B397">
        <v>42.97</v>
      </c>
      <c r="C397" s="25">
        <f t="shared" si="89"/>
        <v>-7.8503809743708519E-3</v>
      </c>
      <c r="D397" s="38">
        <f t="shared" si="90"/>
        <v>43.023258612246948</v>
      </c>
      <c r="F397">
        <v>43.02</v>
      </c>
      <c r="G397" s="42">
        <f t="shared" si="87"/>
        <v>-1.2379027987384772E-3</v>
      </c>
      <c r="I397" s="25">
        <f t="shared" si="88"/>
        <v>-1.1622501162250609E-3</v>
      </c>
      <c r="J397">
        <v>19114.64</v>
      </c>
      <c r="K397">
        <v>19001.25</v>
      </c>
      <c r="L397" s="25">
        <f t="shared" si="91"/>
        <v>-5.9321023048302113E-3</v>
      </c>
      <c r="M397">
        <f t="shared" si="92"/>
        <v>3</v>
      </c>
    </row>
    <row r="398" spans="1:14">
      <c r="A398" s="1">
        <v>42957</v>
      </c>
      <c r="B398">
        <v>41.74</v>
      </c>
      <c r="C398" s="25">
        <f t="shared" si="89"/>
        <v>-2.8624621829183128E-2</v>
      </c>
      <c r="D398" s="38">
        <f t="shared" si="90"/>
        <v>42.473432895204269</v>
      </c>
      <c r="F398">
        <v>42.48</v>
      </c>
      <c r="G398" s="42">
        <f t="shared" si="87"/>
        <v>-1.726803898836915E-2</v>
      </c>
      <c r="I398" s="25">
        <f t="shared" si="88"/>
        <v>-1.7419962335216477E-2</v>
      </c>
      <c r="J398">
        <v>19001.25</v>
      </c>
      <c r="K398">
        <v>18759.84</v>
      </c>
      <c r="L398" s="25">
        <f t="shared" si="91"/>
        <v>-1.2704953621472281E-2</v>
      </c>
      <c r="M398">
        <f t="shared" si="92"/>
        <v>4</v>
      </c>
      <c r="N398" s="50" t="s">
        <v>402</v>
      </c>
    </row>
    <row r="399" spans="1:14">
      <c r="A399" s="1">
        <v>42958</v>
      </c>
      <c r="B399">
        <v>41.81</v>
      </c>
      <c r="C399" s="25">
        <f t="shared" si="89"/>
        <v>1.6770483948251869E-3</v>
      </c>
      <c r="D399" s="38">
        <f t="shared" si="90"/>
        <v>41.587776526878692</v>
      </c>
      <c r="F399">
        <v>41.58</v>
      </c>
      <c r="G399" s="42">
        <f t="shared" si="87"/>
        <v>5.3434805050873724E-3</v>
      </c>
      <c r="I399" s="25">
        <f t="shared" si="88"/>
        <v>5.5315055315057204E-3</v>
      </c>
      <c r="J399">
        <v>18759.84</v>
      </c>
      <c r="K399">
        <v>18365.82</v>
      </c>
      <c r="L399" s="25">
        <f t="shared" si="91"/>
        <v>-2.1003377427526004E-2</v>
      </c>
      <c r="M399">
        <f t="shared" si="92"/>
        <v>5</v>
      </c>
    </row>
    <row r="400" spans="1:14" ht="28">
      <c r="A400" s="1">
        <v>42961</v>
      </c>
      <c r="B400">
        <v>42.18</v>
      </c>
      <c r="C400" s="25">
        <f t="shared" si="89"/>
        <v>8.8495575221239076E-3</v>
      </c>
      <c r="D400" s="38">
        <f t="shared" si="90"/>
        <v>42.124262766377981</v>
      </c>
      <c r="F400">
        <v>42.12</v>
      </c>
      <c r="G400" s="42">
        <f t="shared" si="87"/>
        <v>1.3231622338683025E-3</v>
      </c>
      <c r="I400" s="25">
        <f t="shared" si="88"/>
        <v>1.4245014245015675E-3</v>
      </c>
      <c r="J400">
        <v>18365.82</v>
      </c>
      <c r="K400">
        <v>18606.22</v>
      </c>
      <c r="L400" s="25">
        <f t="shared" si="91"/>
        <v>1.308953262092305E-2</v>
      </c>
      <c r="M400">
        <f t="shared" si="92"/>
        <v>1</v>
      </c>
      <c r="N400" s="50" t="s">
        <v>405</v>
      </c>
    </row>
    <row r="401" spans="1:13">
      <c r="A401" s="1">
        <v>42962</v>
      </c>
      <c r="B401">
        <v>42.08</v>
      </c>
      <c r="C401" s="25">
        <f t="shared" si="89"/>
        <v>-2.3707918444760834E-3</v>
      </c>
      <c r="D401" s="38">
        <f t="shared" si="90"/>
        <v>42.021435928415329</v>
      </c>
      <c r="F401">
        <v>42.03</v>
      </c>
      <c r="G401" s="42">
        <f t="shared" si="87"/>
        <v>1.3936713558393432E-3</v>
      </c>
      <c r="I401" s="25">
        <f t="shared" si="88"/>
        <v>1.1896264572923698E-3</v>
      </c>
      <c r="J401">
        <v>18606.22</v>
      </c>
      <c r="K401">
        <v>18562.68</v>
      </c>
      <c r="L401" s="25">
        <f t="shared" si="91"/>
        <v>-2.3400776729503026E-3</v>
      </c>
      <c r="M401">
        <f t="shared" si="92"/>
        <v>2</v>
      </c>
    </row>
    <row r="402" spans="1:13">
      <c r="A402" s="1">
        <v>42963</v>
      </c>
      <c r="B402">
        <v>42.72</v>
      </c>
      <c r="C402" s="25">
        <f t="shared" si="89"/>
        <v>1.5209125475285079E-2</v>
      </c>
      <c r="D402" s="38">
        <f t="shared" si="90"/>
        <v>42.366168812908484</v>
      </c>
      <c r="F402">
        <v>42.37</v>
      </c>
      <c r="G402" s="42">
        <f t="shared" si="87"/>
        <v>8.3517390645837519E-3</v>
      </c>
      <c r="I402" s="25">
        <f t="shared" si="88"/>
        <v>8.2605617181967794E-3</v>
      </c>
      <c r="J402">
        <v>18562.68</v>
      </c>
      <c r="K402">
        <v>18711.150000000001</v>
      </c>
      <c r="L402" s="25">
        <f t="shared" si="91"/>
        <v>7.9983062790502935E-3</v>
      </c>
      <c r="M402">
        <f t="shared" si="92"/>
        <v>3</v>
      </c>
    </row>
    <row r="403" spans="1:13">
      <c r="A403" s="1">
        <v>42964</v>
      </c>
      <c r="B403">
        <v>41.92</v>
      </c>
      <c r="C403" s="25">
        <f t="shared" si="89"/>
        <v>-1.872659176029956E-2</v>
      </c>
      <c r="D403" s="38">
        <f t="shared" si="90"/>
        <v>42.384039436378835</v>
      </c>
      <c r="F403">
        <v>42.37</v>
      </c>
      <c r="G403" s="42">
        <f t="shared" si="87"/>
        <v>-1.0948447636176528E-2</v>
      </c>
      <c r="I403" s="25">
        <f t="shared" si="88"/>
        <v>-1.0620722209110145E-2</v>
      </c>
      <c r="J403">
        <v>18711.150000000001</v>
      </c>
      <c r="K403">
        <v>18717.349999999999</v>
      </c>
      <c r="L403" s="25">
        <f t="shared" si="91"/>
        <v>3.3135323056021626E-4</v>
      </c>
      <c r="M403">
        <f t="shared" si="92"/>
        <v>4</v>
      </c>
    </row>
    <row r="404" spans="1:13">
      <c r="A404" s="1">
        <v>42965</v>
      </c>
      <c r="B404">
        <v>42.01</v>
      </c>
      <c r="C404" s="25">
        <f t="shared" si="89"/>
        <v>2.1469465648853436E-3</v>
      </c>
      <c r="D404" s="38">
        <f t="shared" si="90"/>
        <v>41.930394286584374</v>
      </c>
      <c r="F404">
        <v>41.93</v>
      </c>
      <c r="G404" s="42">
        <f t="shared" si="87"/>
        <v>1.8985205069033118E-3</v>
      </c>
      <c r="I404" s="25">
        <f t="shared" si="88"/>
        <v>1.9079418077747601E-3</v>
      </c>
      <c r="J404">
        <v>18717.349999999999</v>
      </c>
      <c r="K404">
        <v>18523.150000000001</v>
      </c>
      <c r="L404" s="25">
        <f t="shared" si="91"/>
        <v>-1.0375400363833442E-2</v>
      </c>
      <c r="M404">
        <f t="shared" si="92"/>
        <v>5</v>
      </c>
    </row>
    <row r="405" spans="1:13">
      <c r="A405" s="1">
        <v>42968</v>
      </c>
      <c r="B405">
        <v>42.48</v>
      </c>
      <c r="C405" s="25">
        <f t="shared" si="89"/>
        <v>1.1187812425612842E-2</v>
      </c>
      <c r="D405" s="38">
        <f t="shared" si="90"/>
        <v>42.361316606516702</v>
      </c>
      <c r="F405">
        <v>42.36</v>
      </c>
      <c r="G405" s="42">
        <f t="shared" si="87"/>
        <v>2.8016927468452746E-3</v>
      </c>
      <c r="I405" s="71">
        <f t="shared" si="88"/>
        <v>2.8328611898016387E-3</v>
      </c>
      <c r="J405">
        <v>18523.150000000001</v>
      </c>
      <c r="K405">
        <v>18713.689999999999</v>
      </c>
      <c r="L405" s="25">
        <f t="shared" si="91"/>
        <v>1.0286587324509933E-2</v>
      </c>
      <c r="M405">
        <f t="shared" si="92"/>
        <v>1</v>
      </c>
    </row>
    <row r="406" spans="1:13">
      <c r="A406" s="1">
        <v>42969</v>
      </c>
      <c r="B406">
        <v>43.13</v>
      </c>
      <c r="C406" s="71">
        <f t="shared" si="89"/>
        <v>1.5301318267420205E-2</v>
      </c>
      <c r="D406" s="38">
        <f t="shared" si="90"/>
        <v>42.91876558818705</v>
      </c>
      <c r="E406" s="70"/>
      <c r="F406">
        <v>42.92</v>
      </c>
      <c r="G406" s="42">
        <f t="shared" si="87"/>
        <v>4.9217261707799054E-3</v>
      </c>
      <c r="H406" s="70"/>
      <c r="I406" s="71">
        <f t="shared" si="88"/>
        <v>4.892823858341222E-3</v>
      </c>
      <c r="J406">
        <v>18713.689999999999</v>
      </c>
      <c r="K406">
        <v>18960.54</v>
      </c>
      <c r="L406" s="71">
        <f t="shared" si="91"/>
        <v>1.3190877908098475E-2</v>
      </c>
      <c r="M406" s="70">
        <f t="shared" si="92"/>
        <v>2</v>
      </c>
    </row>
    <row r="407" spans="1:13">
      <c r="A407" s="1">
        <v>42970</v>
      </c>
      <c r="B407">
        <v>43.35</v>
      </c>
      <c r="C407" s="71">
        <f t="shared" si="89"/>
        <v>5.1008578715510122E-3</v>
      </c>
      <c r="D407" s="38">
        <f t="shared" si="90"/>
        <v>42.92</v>
      </c>
      <c r="E407" s="70"/>
      <c r="F407">
        <v>43.32</v>
      </c>
      <c r="G407" s="42">
        <f t="shared" si="87"/>
        <v>1.0018639328984058E-2</v>
      </c>
      <c r="H407" s="70"/>
      <c r="I407" s="71">
        <f t="shared" si="88"/>
        <v>6.9252077562320657E-4</v>
      </c>
      <c r="J407">
        <v>18960.54</v>
      </c>
      <c r="K407">
        <v>18960.539999999997</v>
      </c>
      <c r="L407" s="71">
        <f t="shared" si="91"/>
        <v>0</v>
      </c>
      <c r="M407" s="70">
        <f t="shared" si="92"/>
        <v>3</v>
      </c>
    </row>
    <row r="408" spans="1:13">
      <c r="A408" s="1">
        <v>42971</v>
      </c>
      <c r="B408">
        <v>43.51</v>
      </c>
      <c r="C408" s="71">
        <f t="shared" si="89"/>
        <v>3.6908881199537724E-3</v>
      </c>
      <c r="D408" s="38">
        <f t="shared" si="90"/>
        <v>43.7224578413906</v>
      </c>
      <c r="E408" s="70"/>
      <c r="F408">
        <v>43.32</v>
      </c>
      <c r="G408" s="42">
        <f t="shared" si="87"/>
        <v>-4.8592382926258004E-3</v>
      </c>
      <c r="H408" s="70"/>
      <c r="I408" s="71">
        <f t="shared" si="88"/>
        <v>4.3859649122806044E-3</v>
      </c>
      <c r="J408">
        <v>18960.539999999997</v>
      </c>
      <c r="K408">
        <v>19136.689999999999</v>
      </c>
      <c r="L408" s="71">
        <f t="shared" si="91"/>
        <v>9.290347215849426E-3</v>
      </c>
      <c r="M408" s="70">
        <f t="shared" si="92"/>
        <v>4</v>
      </c>
    </row>
    <row r="409" spans="1:13">
      <c r="A409" s="1">
        <v>42972</v>
      </c>
      <c r="B409">
        <v>44.21</v>
      </c>
      <c r="C409" s="71">
        <f t="shared" si="89"/>
        <v>1.6088255573431409E-2</v>
      </c>
      <c r="D409" s="38">
        <f t="shared" si="90"/>
        <v>44.041060935825371</v>
      </c>
      <c r="E409" s="70"/>
      <c r="F409">
        <v>44.04</v>
      </c>
      <c r="G409" s="42">
        <f t="shared" si="87"/>
        <v>3.8359444705657886E-3</v>
      </c>
      <c r="H409" s="70"/>
      <c r="I409" s="71">
        <f t="shared" si="88"/>
        <v>3.8601271571299112E-3</v>
      </c>
      <c r="J409">
        <v>19136.689999999999</v>
      </c>
      <c r="K409">
        <v>19455.22</v>
      </c>
      <c r="L409" s="71">
        <f t="shared" si="91"/>
        <v>1.6644989284980927E-2</v>
      </c>
      <c r="M409" s="70">
        <f t="shared" si="92"/>
        <v>5</v>
      </c>
    </row>
    <row r="410" spans="1:13">
      <c r="A410" s="68">
        <v>42975</v>
      </c>
      <c r="B410">
        <v>44.23</v>
      </c>
      <c r="C410" s="71">
        <f t="shared" si="89"/>
        <v>4.523863379324311E-4</v>
      </c>
      <c r="D410" s="38">
        <f t="shared" si="90"/>
        <v>44.161694352466846</v>
      </c>
      <c r="E410" s="70"/>
      <c r="F410">
        <v>44.15</v>
      </c>
      <c r="G410" s="42">
        <f t="shared" ref="G410:G441" si="93">+B410/D410-1</f>
        <v>1.546717093506178E-3</v>
      </c>
      <c r="H410" s="70"/>
      <c r="I410" s="71">
        <f t="shared" si="88"/>
        <v>1.8120045300111798E-3</v>
      </c>
      <c r="J410">
        <v>19455.22</v>
      </c>
      <c r="K410">
        <v>19508.98</v>
      </c>
      <c r="L410" s="71">
        <f t="shared" si="91"/>
        <v>2.7632686754506253E-3</v>
      </c>
      <c r="M410" s="70">
        <f t="shared" si="92"/>
        <v>1</v>
      </c>
    </row>
    <row r="411" spans="1:13">
      <c r="A411" s="68">
        <v>42976</v>
      </c>
      <c r="B411">
        <v>44.27</v>
      </c>
      <c r="C411" s="71">
        <f t="shared" si="89"/>
        <v>9.0436355414880154E-4</v>
      </c>
      <c r="D411" s="38">
        <f t="shared" si="90"/>
        <v>44.034086046528309</v>
      </c>
      <c r="E411" s="70"/>
      <c r="F411">
        <v>44.04</v>
      </c>
      <c r="G411" s="42">
        <f t="shared" si="93"/>
        <v>5.3575303736841384E-3</v>
      </c>
      <c r="H411" s="70"/>
      <c r="I411" s="71">
        <f t="shared" si="88"/>
        <v>5.2225249772934745E-3</v>
      </c>
      <c r="J411">
        <v>19508.98</v>
      </c>
      <c r="K411">
        <v>19457.759999999998</v>
      </c>
      <c r="L411" s="71">
        <f t="shared" si="91"/>
        <v>-2.625457609777726E-3</v>
      </c>
      <c r="M411" s="70">
        <f t="shared" si="92"/>
        <v>2</v>
      </c>
    </row>
    <row r="412" spans="1:13">
      <c r="A412" s="68">
        <v>42977</v>
      </c>
      <c r="B412">
        <v>44.27</v>
      </c>
      <c r="C412" s="71">
        <f t="shared" si="89"/>
        <v>0</v>
      </c>
      <c r="D412" s="38">
        <f t="shared" si="90"/>
        <v>44.357527382391396</v>
      </c>
      <c r="E412" s="70"/>
      <c r="F412">
        <v>44.35</v>
      </c>
      <c r="G412" s="42">
        <f t="shared" si="93"/>
        <v>-1.9732250095197967E-3</v>
      </c>
      <c r="H412" s="70"/>
      <c r="I412" s="71">
        <f t="shared" si="88"/>
        <v>-1.8038331454339751E-3</v>
      </c>
      <c r="J412">
        <v>19457.759999999998</v>
      </c>
      <c r="K412">
        <v>19598.05</v>
      </c>
      <c r="L412" s="71">
        <f t="shared" si="91"/>
        <v>7.2099768935376396E-3</v>
      </c>
      <c r="M412" s="70">
        <f t="shared" si="92"/>
        <v>3</v>
      </c>
    </row>
    <row r="413" spans="1:13">
      <c r="A413" s="68">
        <v>42978</v>
      </c>
      <c r="B413">
        <v>44.24</v>
      </c>
      <c r="C413" s="71">
        <f t="shared" si="89"/>
        <v>-6.7765981477296844E-4</v>
      </c>
      <c r="D413" s="38">
        <f t="shared" si="90"/>
        <v>44.081746321700372</v>
      </c>
      <c r="E413" s="70"/>
      <c r="F413">
        <v>44.08</v>
      </c>
      <c r="G413" s="42">
        <f t="shared" si="93"/>
        <v>3.5900047412986691E-3</v>
      </c>
      <c r="H413" s="70"/>
      <c r="I413" s="71">
        <f t="shared" si="88"/>
        <v>3.6297640653357721E-3</v>
      </c>
      <c r="J413">
        <v>19598.05</v>
      </c>
      <c r="K413">
        <v>19479.509999999998</v>
      </c>
      <c r="L413" s="71">
        <f t="shared" si="91"/>
        <v>-6.0485609537683782E-3</v>
      </c>
      <c r="M413" s="70">
        <f t="shared" si="92"/>
        <v>4</v>
      </c>
    </row>
    <row r="414" spans="1:13">
      <c r="A414" s="68">
        <v>42979</v>
      </c>
      <c r="B414">
        <v>44.26</v>
      </c>
      <c r="C414" s="71">
        <f t="shared" si="89"/>
        <v>4.5207956600346044E-4</v>
      </c>
      <c r="D414" s="38">
        <f t="shared" si="90"/>
        <v>44.009262039958912</v>
      </c>
      <c r="E414" s="70"/>
      <c r="F414">
        <v>44.06</v>
      </c>
      <c r="G414" s="42">
        <f t="shared" si="93"/>
        <v>5.6973906950184006E-3</v>
      </c>
      <c r="H414" s="70"/>
      <c r="I414" s="71">
        <f t="shared" si="88"/>
        <v>4.5392646391284597E-3</v>
      </c>
      <c r="J414">
        <v>19479.509999999998</v>
      </c>
      <c r="K414">
        <v>19448.25</v>
      </c>
      <c r="L414" s="71">
        <f t="shared" si="91"/>
        <v>-1.6047631588268496E-3</v>
      </c>
      <c r="M414" s="70">
        <f t="shared" si="92"/>
        <v>5</v>
      </c>
    </row>
    <row r="415" spans="1:13">
      <c r="A415" s="68">
        <v>42982</v>
      </c>
      <c r="B415">
        <v>44.26</v>
      </c>
      <c r="C415" s="71">
        <f t="shared" si="89"/>
        <v>0</v>
      </c>
      <c r="D415" s="38">
        <f t="shared" si="90"/>
        <v>43.642740308253963</v>
      </c>
      <c r="E415" s="70"/>
      <c r="F415">
        <v>43.64</v>
      </c>
      <c r="G415" s="42">
        <f t="shared" si="93"/>
        <v>1.4143467788371167E-2</v>
      </c>
      <c r="H415" s="70"/>
      <c r="I415" s="71">
        <f t="shared" si="88"/>
        <v>1.4207149404216191E-2</v>
      </c>
      <c r="J415">
        <v>19448.25</v>
      </c>
      <c r="K415">
        <v>19264.07</v>
      </c>
      <c r="L415" s="71">
        <f t="shared" si="91"/>
        <v>-9.4702608203822702E-3</v>
      </c>
      <c r="M415" s="70">
        <f t="shared" si="92"/>
        <v>1</v>
      </c>
    </row>
    <row r="416" spans="1:13">
      <c r="A416" s="68">
        <v>42983</v>
      </c>
      <c r="B416">
        <v>43.65</v>
      </c>
      <c r="C416" s="71">
        <f t="shared" si="89"/>
        <v>-1.3782196113872547E-2</v>
      </c>
      <c r="D416" s="38">
        <f t="shared" si="90"/>
        <v>43.70521963427251</v>
      </c>
      <c r="E416" s="70"/>
      <c r="F416">
        <v>43.72</v>
      </c>
      <c r="G416" s="42">
        <f t="shared" si="93"/>
        <v>-1.2634562812998684E-3</v>
      </c>
      <c r="H416" s="70"/>
      <c r="I416" s="71">
        <f t="shared" si="88"/>
        <v>-1.6010978956999544E-3</v>
      </c>
      <c r="J416">
        <v>19264.07</v>
      </c>
      <c r="K416">
        <v>19292.86</v>
      </c>
      <c r="L416" s="71">
        <f t="shared" si="91"/>
        <v>1.4944920777384407E-3</v>
      </c>
      <c r="M416" s="70">
        <f t="shared" si="92"/>
        <v>2</v>
      </c>
    </row>
    <row r="417" spans="1:13">
      <c r="A417" s="68">
        <v>42984</v>
      </c>
      <c r="B417">
        <v>43.83</v>
      </c>
      <c r="C417" s="71">
        <f t="shared" si="89"/>
        <v>4.1237113402061709E-3</v>
      </c>
      <c r="D417" s="38">
        <f t="shared" si="90"/>
        <v>43.578253986189708</v>
      </c>
      <c r="E417" s="70"/>
      <c r="F417">
        <v>43.58</v>
      </c>
      <c r="G417" s="42">
        <f t="shared" si="93"/>
        <v>5.7768724256384019E-3</v>
      </c>
      <c r="H417" s="70"/>
      <c r="I417" s="71">
        <f t="shared" si="88"/>
        <v>5.7365764111978468E-3</v>
      </c>
      <c r="J417">
        <v>19292.86</v>
      </c>
      <c r="K417">
        <v>19230.310000000001</v>
      </c>
      <c r="L417" s="71">
        <f t="shared" si="91"/>
        <v>-3.2421320633643225E-3</v>
      </c>
      <c r="M417" s="70">
        <f t="shared" si="92"/>
        <v>3</v>
      </c>
    </row>
    <row r="418" spans="1:13">
      <c r="A418" s="68">
        <v>42985</v>
      </c>
      <c r="B418">
        <v>43.97</v>
      </c>
      <c r="C418" s="71">
        <f t="shared" si="89"/>
        <v>3.1941592516542272E-3</v>
      </c>
      <c r="D418" s="38">
        <f t="shared" si="90"/>
        <v>43.642819455328592</v>
      </c>
      <c r="E418" s="70"/>
      <c r="F418">
        <v>43.64</v>
      </c>
      <c r="G418" s="42">
        <f t="shared" si="93"/>
        <v>7.4967783647961195E-3</v>
      </c>
      <c r="H418" s="70"/>
      <c r="I418" s="71">
        <f t="shared" si="88"/>
        <v>7.5618698441795029E-3</v>
      </c>
      <c r="J418">
        <v>19230.310000000001</v>
      </c>
      <c r="K418">
        <v>19258.03</v>
      </c>
      <c r="L418" s="71">
        <f t="shared" si="91"/>
        <v>1.4414744224091613E-3</v>
      </c>
      <c r="M418" s="70">
        <f t="shared" si="92"/>
        <v>4</v>
      </c>
    </row>
    <row r="419" spans="1:13">
      <c r="A419" s="68">
        <v>42986</v>
      </c>
      <c r="B419">
        <v>43.79</v>
      </c>
      <c r="C419" s="71">
        <f t="shared" si="89"/>
        <v>-4.0937002501705289E-3</v>
      </c>
      <c r="D419" s="38">
        <f t="shared" si="90"/>
        <v>43.782399695088237</v>
      </c>
      <c r="E419" s="70"/>
      <c r="F419">
        <v>43.82</v>
      </c>
      <c r="G419" s="42">
        <f t="shared" si="93"/>
        <v>1.7359269854311243E-4</v>
      </c>
      <c r="H419" s="70"/>
      <c r="I419" s="71">
        <f t="shared" si="88"/>
        <v>-6.8461889548154797E-4</v>
      </c>
      <c r="J419">
        <v>19258.03</v>
      </c>
      <c r="K419">
        <v>19320.87</v>
      </c>
      <c r="L419" s="71">
        <f t="shared" si="91"/>
        <v>3.2630544245699777E-3</v>
      </c>
      <c r="M419" s="70">
        <f t="shared" si="92"/>
        <v>5</v>
      </c>
    </row>
    <row r="420" spans="1:13">
      <c r="A420" s="68">
        <v>42989</v>
      </c>
      <c r="B420">
        <v>44.53</v>
      </c>
      <c r="C420" s="71">
        <f t="shared" si="89"/>
        <v>1.6898835350536601E-2</v>
      </c>
      <c r="D420" s="38">
        <f t="shared" si="90"/>
        <v>44.288050010170352</v>
      </c>
      <c r="E420" s="70"/>
      <c r="F420">
        <v>44.31</v>
      </c>
      <c r="G420" s="42">
        <f t="shared" si="93"/>
        <v>5.4630987314656654E-3</v>
      </c>
      <c r="H420" s="70"/>
      <c r="I420" s="71">
        <f t="shared" si="88"/>
        <v>4.9650191830286072E-3</v>
      </c>
      <c r="J420">
        <v>19320.87</v>
      </c>
      <c r="K420">
        <v>19527.240000000002</v>
      </c>
      <c r="L420" s="71">
        <f t="shared" si="91"/>
        <v>1.0681196033097917E-2</v>
      </c>
      <c r="M420" s="70">
        <f t="shared" si="92"/>
        <v>1</v>
      </c>
    </row>
    <row r="421" spans="1:13">
      <c r="A421" s="68">
        <v>42990</v>
      </c>
      <c r="B421">
        <v>44.39</v>
      </c>
      <c r="C421" s="71">
        <f t="shared" si="89"/>
        <v>-3.1439479002919324E-3</v>
      </c>
      <c r="D421" s="38">
        <f t="shared" si="90"/>
        <v>44.395296892955685</v>
      </c>
      <c r="E421" s="70"/>
      <c r="F421">
        <v>44.39</v>
      </c>
      <c r="G421" s="42">
        <f t="shared" si="93"/>
        <v>-1.1931202911996674E-4</v>
      </c>
      <c r="H421" s="70"/>
      <c r="I421" s="71">
        <f t="shared" si="88"/>
        <v>0</v>
      </c>
      <c r="J421">
        <v>19527.240000000002</v>
      </c>
      <c r="K421">
        <v>19564.830000000002</v>
      </c>
      <c r="L421" s="71">
        <f t="shared" si="91"/>
        <v>1.9250032262623229E-3</v>
      </c>
      <c r="M421" s="70">
        <f t="shared" si="92"/>
        <v>2</v>
      </c>
    </row>
    <row r="422" spans="1:13">
      <c r="A422" s="68">
        <v>42991</v>
      </c>
      <c r="B422">
        <v>44.08</v>
      </c>
      <c r="C422" s="71">
        <f t="shared" si="89"/>
        <v>-6.9835548546970383E-3</v>
      </c>
      <c r="D422" s="38">
        <f t="shared" si="90"/>
        <v>44.192812756359238</v>
      </c>
      <c r="E422" s="70"/>
      <c r="F422">
        <v>44.21</v>
      </c>
      <c r="G422" s="42">
        <f t="shared" si="93"/>
        <v>-2.5527398987068572E-3</v>
      </c>
      <c r="H422" s="70"/>
      <c r="I422" s="71">
        <f t="shared" si="88"/>
        <v>-2.9405111965619124E-3</v>
      </c>
      <c r="J422">
        <v>19564.830000000002</v>
      </c>
      <c r="K422">
        <v>19477.919999999998</v>
      </c>
      <c r="L422" s="71">
        <f t="shared" si="91"/>
        <v>-4.4421546213283536E-3</v>
      </c>
      <c r="M422" s="70">
        <f t="shared" si="92"/>
        <v>3</v>
      </c>
    </row>
    <row r="423" spans="1:13">
      <c r="A423" s="68">
        <v>42992</v>
      </c>
      <c r="B423">
        <v>44.01</v>
      </c>
      <c r="C423" s="71">
        <f t="shared" si="89"/>
        <v>-1.5880217785844142E-3</v>
      </c>
      <c r="D423" s="38">
        <f t="shared" si="90"/>
        <v>44.025514757222545</v>
      </c>
      <c r="E423" s="70"/>
      <c r="F423">
        <v>44.03</v>
      </c>
      <c r="G423" s="42">
        <f t="shared" si="93"/>
        <v>-3.5240376650003125E-4</v>
      </c>
      <c r="H423" s="70"/>
      <c r="I423" s="71">
        <f t="shared" si="88"/>
        <v>-4.5423574835345981E-4</v>
      </c>
      <c r="J423">
        <v>19477.919999999998</v>
      </c>
      <c r="K423">
        <v>19396.64</v>
      </c>
      <c r="L423" s="71">
        <f t="shared" si="91"/>
        <v>-4.1729301691350029E-3</v>
      </c>
      <c r="M423" s="70">
        <f t="shared" si="92"/>
        <v>4</v>
      </c>
    </row>
    <row r="424" spans="1:13">
      <c r="A424" s="68">
        <v>42993</v>
      </c>
      <c r="B424">
        <v>44.34</v>
      </c>
      <c r="C424" s="71">
        <f t="shared" si="89"/>
        <v>7.4982958418543522E-3</v>
      </c>
      <c r="D424" s="38">
        <f t="shared" si="90"/>
        <v>44.117507759075799</v>
      </c>
      <c r="E424" s="70"/>
      <c r="F424">
        <v>44.11</v>
      </c>
      <c r="G424" s="42">
        <f t="shared" si="93"/>
        <v>5.0431733845717197E-3</v>
      </c>
      <c r="H424" s="70"/>
      <c r="I424" s="71">
        <f t="shared" si="88"/>
        <v>5.2142371344368055E-3</v>
      </c>
      <c r="J424">
        <v>19396.64</v>
      </c>
      <c r="K424">
        <v>19435.189999999999</v>
      </c>
      <c r="L424" s="71">
        <f t="shared" si="91"/>
        <v>1.9874576215261897E-3</v>
      </c>
      <c r="M424" s="70">
        <f t="shared" si="92"/>
        <v>5</v>
      </c>
    </row>
    <row r="425" spans="1:13">
      <c r="A425" s="68">
        <v>42996</v>
      </c>
      <c r="B425">
        <v>44.82</v>
      </c>
      <c r="C425" s="71">
        <f t="shared" si="89"/>
        <v>1.0825439783491042E-2</v>
      </c>
      <c r="D425" s="38">
        <f t="shared" si="90"/>
        <v>44.872424874673214</v>
      </c>
      <c r="E425" s="70"/>
      <c r="F425">
        <v>44.87</v>
      </c>
      <c r="G425" s="42">
        <f t="shared" si="93"/>
        <v>-1.1683093752931084E-3</v>
      </c>
      <c r="H425" s="70"/>
      <c r="I425" s="71">
        <f t="shared" si="88"/>
        <v>-1.1143302874971894E-3</v>
      </c>
      <c r="J425">
        <v>19435.189999999999</v>
      </c>
      <c r="K425">
        <v>19771.12</v>
      </c>
      <c r="L425" s="71">
        <f t="shared" si="91"/>
        <v>1.7284626494518562E-2</v>
      </c>
      <c r="M425" s="70">
        <f t="shared" si="92"/>
        <v>1</v>
      </c>
    </row>
    <row r="426" spans="1:13">
      <c r="A426" s="68">
        <v>42997</v>
      </c>
      <c r="B426">
        <v>44.88</v>
      </c>
      <c r="C426" s="71">
        <f t="shared" si="89"/>
        <v>1.3386880856760541E-3</v>
      </c>
      <c r="D426" s="38">
        <f t="shared" si="90"/>
        <v>44.74772085749315</v>
      </c>
      <c r="E426" s="70"/>
      <c r="F426">
        <v>44.75</v>
      </c>
      <c r="G426" s="42">
        <f t="shared" si="93"/>
        <v>2.9561090480589858E-3</v>
      </c>
      <c r="H426" s="70"/>
      <c r="I426" s="71">
        <f t="shared" si="88"/>
        <v>2.9050279329609907E-3</v>
      </c>
      <c r="J426">
        <v>19771.12</v>
      </c>
      <c r="K426">
        <v>19717.240000000002</v>
      </c>
      <c r="L426" s="71">
        <f t="shared" si="91"/>
        <v>-2.7251870404912948E-3</v>
      </c>
      <c r="M426" s="70">
        <f t="shared" si="92"/>
        <v>2</v>
      </c>
    </row>
    <row r="427" spans="1:13">
      <c r="A427" s="68">
        <v>42998</v>
      </c>
      <c r="B427">
        <v>44.96</v>
      </c>
      <c r="C427" s="71">
        <f t="shared" si="89"/>
        <v>1.7825311942958333E-3</v>
      </c>
      <c r="D427" s="38">
        <f t="shared" si="90"/>
        <v>45.034515479854178</v>
      </c>
      <c r="E427" s="70"/>
      <c r="F427">
        <v>45.03</v>
      </c>
      <c r="G427" s="42">
        <f t="shared" si="93"/>
        <v>-1.6546304331288564E-3</v>
      </c>
      <c r="H427" s="70"/>
      <c r="I427" s="71">
        <f t="shared" si="88"/>
        <v>-1.554519209415961E-3</v>
      </c>
      <c r="J427">
        <v>19717.240000000002</v>
      </c>
      <c r="K427">
        <v>19842.599999999999</v>
      </c>
      <c r="L427" s="71">
        <f t="shared" si="91"/>
        <v>6.3578878179704201E-3</v>
      </c>
      <c r="M427" s="70">
        <f t="shared" si="92"/>
        <v>3</v>
      </c>
    </row>
    <row r="428" spans="1:13">
      <c r="A428" s="68">
        <v>42999</v>
      </c>
      <c r="B428">
        <v>45.07</v>
      </c>
      <c r="C428" s="71">
        <f t="shared" si="89"/>
        <v>2.4466192170817802E-3</v>
      </c>
      <c r="D428" s="38">
        <f t="shared" si="90"/>
        <v>45.11112961507061</v>
      </c>
      <c r="E428" s="70"/>
      <c r="F428">
        <v>45.11</v>
      </c>
      <c r="G428" s="42">
        <f t="shared" si="93"/>
        <v>-9.1173986157222497E-4</v>
      </c>
      <c r="H428" s="70"/>
      <c r="I428" s="71">
        <f t="shared" si="88"/>
        <v>-8.8672134781642153E-4</v>
      </c>
      <c r="J428">
        <v>19842.599999999999</v>
      </c>
      <c r="K428">
        <v>19878.349999999999</v>
      </c>
      <c r="L428" s="71">
        <f t="shared" si="91"/>
        <v>1.8016792154254002E-3</v>
      </c>
      <c r="M428" s="70">
        <f t="shared" si="92"/>
        <v>4</v>
      </c>
    </row>
    <row r="429" spans="1:13">
      <c r="A429" s="68">
        <v>43000</v>
      </c>
      <c r="B429">
        <v>44.58</v>
      </c>
      <c r="C429" s="71">
        <f t="shared" si="89"/>
        <v>-1.0871976924783699E-2</v>
      </c>
      <c r="D429" s="38">
        <f t="shared" si="90"/>
        <v>44.626956155817773</v>
      </c>
      <c r="E429" s="70"/>
      <c r="F429">
        <v>44.63</v>
      </c>
      <c r="G429" s="42">
        <f t="shared" si="93"/>
        <v>-1.0521926625204348E-3</v>
      </c>
      <c r="H429" s="70"/>
      <c r="I429" s="71">
        <f t="shared" si="88"/>
        <v>-1.1203226529241661E-3</v>
      </c>
      <c r="J429">
        <v>19878.349999999999</v>
      </c>
      <c r="K429">
        <v>19665.490000000002</v>
      </c>
      <c r="L429" s="71">
        <f t="shared" si="91"/>
        <v>-1.0708132214192645E-2</v>
      </c>
      <c r="M429" s="70">
        <f t="shared" si="92"/>
        <v>5</v>
      </c>
    </row>
    <row r="430" spans="1:13">
      <c r="A430" s="68">
        <v>43003</v>
      </c>
      <c r="B430">
        <v>43.39</v>
      </c>
      <c r="C430" s="71">
        <f t="shared" si="89"/>
        <v>-2.6693584567070383E-2</v>
      </c>
      <c r="D430" s="38">
        <f t="shared" si="90"/>
        <v>43.578242469422321</v>
      </c>
      <c r="E430" s="70"/>
      <c r="F430">
        <v>43.59</v>
      </c>
      <c r="G430" s="42">
        <f t="shared" si="93"/>
        <v>-4.3196434448774523E-3</v>
      </c>
      <c r="H430" s="70"/>
      <c r="I430" s="71">
        <f t="shared" si="88"/>
        <v>-4.5882083046571154E-3</v>
      </c>
      <c r="J430">
        <v>19665.490000000002</v>
      </c>
      <c r="K430">
        <v>19202.05</v>
      </c>
      <c r="L430" s="71">
        <f t="shared" si="91"/>
        <v>-2.3566155737792527E-2</v>
      </c>
      <c r="M430" s="70">
        <f t="shared" si="92"/>
        <v>1</v>
      </c>
    </row>
    <row r="431" spans="1:13">
      <c r="A431" s="68">
        <v>43004</v>
      </c>
      <c r="B431">
        <v>43.74</v>
      </c>
      <c r="C431" s="71">
        <f t="shared" si="89"/>
        <v>8.0663747407236919E-3</v>
      </c>
      <c r="D431" s="38">
        <f t="shared" si="90"/>
        <v>43.788449530128304</v>
      </c>
      <c r="E431" s="70"/>
      <c r="F431">
        <v>43.78</v>
      </c>
      <c r="G431" s="42">
        <f t="shared" si="93"/>
        <v>-1.1064454359126508E-3</v>
      </c>
      <c r="H431" s="70"/>
      <c r="I431" s="71">
        <f t="shared" si="88"/>
        <v>-9.1365920511643495E-4</v>
      </c>
      <c r="J431">
        <v>19202.05</v>
      </c>
      <c r="K431">
        <v>19289.47</v>
      </c>
      <c r="L431" s="71">
        <f t="shared" si="91"/>
        <v>4.5526389109498133E-3</v>
      </c>
      <c r="M431" s="70">
        <f t="shared" si="92"/>
        <v>2</v>
      </c>
    </row>
    <row r="432" spans="1:13">
      <c r="A432" s="68">
        <v>43005</v>
      </c>
      <c r="B432">
        <v>43.9</v>
      </c>
      <c r="C432" s="71">
        <f t="shared" si="89"/>
        <v>3.6579789666209006E-3</v>
      </c>
      <c r="D432" s="38">
        <f t="shared" si="90"/>
        <v>44.148406679913968</v>
      </c>
      <c r="E432" s="70"/>
      <c r="F432">
        <v>44.15</v>
      </c>
      <c r="G432" s="42">
        <f t="shared" si="93"/>
        <v>-5.6266284243273734E-3</v>
      </c>
      <c r="H432" s="70"/>
      <c r="I432" s="71">
        <f t="shared" si="88"/>
        <v>-5.6625141562853809E-3</v>
      </c>
      <c r="J432">
        <v>19289.47</v>
      </c>
      <c r="K432">
        <v>19451.79</v>
      </c>
      <c r="L432" s="71">
        <f t="shared" si="91"/>
        <v>8.4149538582449779E-3</v>
      </c>
      <c r="M432" s="70">
        <f t="shared" si="92"/>
        <v>3</v>
      </c>
    </row>
    <row r="433" spans="1:14">
      <c r="A433" s="68">
        <v>43006</v>
      </c>
      <c r="B433">
        <v>43.53</v>
      </c>
      <c r="C433" s="71">
        <f t="shared" si="89"/>
        <v>-8.4282460136673176E-3</v>
      </c>
      <c r="D433" s="38">
        <f t="shared" si="90"/>
        <v>43.487470484721456</v>
      </c>
      <c r="E433" s="70"/>
      <c r="F433">
        <v>43.49</v>
      </c>
      <c r="G433" s="42">
        <f t="shared" si="93"/>
        <v>9.7797169631852476E-4</v>
      </c>
      <c r="H433" s="70"/>
      <c r="I433" s="71">
        <f t="shared" si="88"/>
        <v>9.1975166704982847E-4</v>
      </c>
      <c r="J433">
        <v>19451.79</v>
      </c>
      <c r="K433">
        <v>19159.89</v>
      </c>
      <c r="L433" s="71">
        <f t="shared" si="91"/>
        <v>-1.5006331036886644E-2</v>
      </c>
      <c r="M433" s="70">
        <f t="shared" si="92"/>
        <v>4</v>
      </c>
    </row>
    <row r="434" spans="1:14">
      <c r="A434" s="68">
        <v>43007</v>
      </c>
      <c r="B434">
        <v>44.04</v>
      </c>
      <c r="C434" s="71">
        <f t="shared" si="89"/>
        <v>1.1716057891109521E-2</v>
      </c>
      <c r="D434" s="38">
        <f t="shared" si="90"/>
        <v>43.686977237343221</v>
      </c>
      <c r="E434" s="70"/>
      <c r="F434">
        <v>43.69</v>
      </c>
      <c r="G434" s="42">
        <f t="shared" si="93"/>
        <v>8.0807321765219431E-3</v>
      </c>
      <c r="H434" s="70"/>
      <c r="I434" s="71">
        <f t="shared" si="88"/>
        <v>8.010986495765593E-3</v>
      </c>
      <c r="J434">
        <v>19159.89</v>
      </c>
      <c r="K434">
        <v>19246.669999999998</v>
      </c>
      <c r="L434" s="71">
        <f t="shared" si="91"/>
        <v>4.5292535604326556E-3</v>
      </c>
      <c r="M434" s="70">
        <f t="shared" si="92"/>
        <v>5</v>
      </c>
    </row>
    <row r="435" spans="1:14">
      <c r="A435" s="68">
        <v>43010</v>
      </c>
      <c r="B435">
        <v>44.18</v>
      </c>
      <c r="C435" s="71">
        <f t="shared" si="89"/>
        <v>3.1789282470482405E-3</v>
      </c>
      <c r="D435" s="38">
        <f t="shared" si="90"/>
        <v>43.69</v>
      </c>
      <c r="E435" s="70"/>
      <c r="F435">
        <v>43.7</v>
      </c>
      <c r="G435" s="42">
        <f t="shared" si="93"/>
        <v>1.121538109407183E-2</v>
      </c>
      <c r="H435" s="70"/>
      <c r="I435" s="71">
        <f t="shared" si="88"/>
        <v>1.0983981693363676E-2</v>
      </c>
      <c r="J435">
        <v>19246.669999999998</v>
      </c>
      <c r="K435">
        <v>19246.669999999998</v>
      </c>
      <c r="L435" s="71">
        <f t="shared" si="91"/>
        <v>0</v>
      </c>
      <c r="M435" s="70">
        <f t="shared" si="92"/>
        <v>1</v>
      </c>
    </row>
    <row r="436" spans="1:14">
      <c r="A436" s="68">
        <v>43011</v>
      </c>
      <c r="B436">
        <v>45.53</v>
      </c>
      <c r="C436" s="71">
        <f t="shared" si="89"/>
        <v>3.0556813037573516E-2</v>
      </c>
      <c r="D436" s="38">
        <f t="shared" si="90"/>
        <v>45.221409106094725</v>
      </c>
      <c r="E436" s="70"/>
      <c r="F436">
        <v>45.21</v>
      </c>
      <c r="G436" s="42">
        <f t="shared" si="93"/>
        <v>6.8239999594281731E-3</v>
      </c>
      <c r="H436" s="70"/>
      <c r="I436" s="71">
        <f t="shared" si="88"/>
        <v>7.0780800707808122E-3</v>
      </c>
      <c r="J436">
        <v>19246.669999999998</v>
      </c>
      <c r="K436">
        <v>19916.740000000002</v>
      </c>
      <c r="L436" s="71">
        <f t="shared" si="91"/>
        <v>3.4814853686378155E-2</v>
      </c>
      <c r="M436" s="70">
        <f t="shared" si="92"/>
        <v>2</v>
      </c>
      <c r="N436" s="50" t="s">
        <v>461</v>
      </c>
    </row>
    <row r="437" spans="1:14">
      <c r="A437" s="68">
        <v>43012</v>
      </c>
      <c r="B437">
        <v>45.64</v>
      </c>
      <c r="C437" s="71">
        <f t="shared" si="89"/>
        <v>2.4159894575004337E-3</v>
      </c>
      <c r="D437" s="38">
        <f t="shared" si="90"/>
        <v>45.691047761832507</v>
      </c>
      <c r="E437" s="70"/>
      <c r="F437">
        <v>45.69</v>
      </c>
      <c r="G437" s="42">
        <f t="shared" si="93"/>
        <v>-1.1172377157686597E-3</v>
      </c>
      <c r="H437" s="70"/>
      <c r="I437" s="71">
        <f t="shared" si="88"/>
        <v>-1.0943313635368712E-3</v>
      </c>
      <c r="J437">
        <v>19916.740000000002</v>
      </c>
      <c r="K437">
        <v>20128.66</v>
      </c>
      <c r="L437" s="71">
        <f t="shared" si="91"/>
        <v>1.0640295550376155E-2</v>
      </c>
      <c r="M437" s="70">
        <f t="shared" si="92"/>
        <v>3</v>
      </c>
      <c r="N437" s="50" t="s">
        <v>463</v>
      </c>
    </row>
    <row r="438" spans="1:14">
      <c r="A438" s="68">
        <v>43013</v>
      </c>
      <c r="B438">
        <v>46.37</v>
      </c>
      <c r="C438" s="71">
        <f t="shared" si="89"/>
        <v>1.5994741454864014E-2</v>
      </c>
      <c r="D438" s="38">
        <f t="shared" si="90"/>
        <v>45.69</v>
      </c>
      <c r="E438" s="70"/>
      <c r="F438">
        <v>45.67</v>
      </c>
      <c r="G438" s="42">
        <f t="shared" si="93"/>
        <v>1.4882906544101626E-2</v>
      </c>
      <c r="H438" s="70"/>
      <c r="I438" s="71">
        <f t="shared" si="88"/>
        <v>1.5327348368732174E-2</v>
      </c>
      <c r="J438">
        <v>20128.66</v>
      </c>
      <c r="K438">
        <v>20128.66</v>
      </c>
      <c r="L438" s="71">
        <f t="shared" si="91"/>
        <v>0</v>
      </c>
      <c r="M438" s="70">
        <f t="shared" si="92"/>
        <v>4</v>
      </c>
      <c r="N438" s="50" t="s">
        <v>466</v>
      </c>
    </row>
    <row r="439" spans="1:14">
      <c r="A439" s="68">
        <v>43014</v>
      </c>
      <c r="B439">
        <v>45.82</v>
      </c>
      <c r="C439" s="71">
        <f t="shared" si="89"/>
        <v>-1.1861117101574226E-2</v>
      </c>
      <c r="D439" s="38">
        <f t="shared" si="90"/>
        <v>45.955382762687627</v>
      </c>
      <c r="E439" s="70"/>
      <c r="F439">
        <v>45.97</v>
      </c>
      <c r="G439" s="42">
        <f t="shared" si="93"/>
        <v>-2.9459609418713839E-3</v>
      </c>
      <c r="H439" s="70"/>
      <c r="I439" s="71">
        <f t="shared" si="88"/>
        <v>-3.2629976071351097E-3</v>
      </c>
      <c r="J439">
        <v>20128.66</v>
      </c>
      <c r="K439">
        <v>20254.439999999999</v>
      </c>
      <c r="L439" s="71">
        <f t="shared" si="91"/>
        <v>6.2488014602064545E-3</v>
      </c>
      <c r="M439" s="70">
        <f t="shared" si="92"/>
        <v>5</v>
      </c>
      <c r="N439" s="50" t="s">
        <v>470</v>
      </c>
    </row>
    <row r="440" spans="1:14">
      <c r="A440" s="68">
        <v>43017</v>
      </c>
      <c r="B440">
        <v>45.63</v>
      </c>
      <c r="C440" s="71">
        <f t="shared" si="89"/>
        <v>-4.1466608467917165E-3</v>
      </c>
      <c r="D440" s="38">
        <f t="shared" si="90"/>
        <v>45.560468716982555</v>
      </c>
      <c r="E440" s="70"/>
      <c r="F440">
        <v>45.56</v>
      </c>
      <c r="G440" s="42">
        <f t="shared" si="93"/>
        <v>1.5261318633346121E-3</v>
      </c>
      <c r="H440" s="70"/>
      <c r="I440" s="71">
        <f t="shared" si="88"/>
        <v>1.5364354697102733E-3</v>
      </c>
      <c r="J440">
        <v>20254.439999999999</v>
      </c>
      <c r="K440">
        <v>20074</v>
      </c>
      <c r="L440" s="71">
        <f t="shared" si="91"/>
        <v>-8.9086639768859444E-3</v>
      </c>
      <c r="M440" s="70">
        <f t="shared" si="92"/>
        <v>1</v>
      </c>
      <c r="N440" s="50" t="s">
        <v>477</v>
      </c>
    </row>
    <row r="441" spans="1:14">
      <c r="A441" s="68">
        <v>43018</v>
      </c>
      <c r="B441">
        <v>46.03</v>
      </c>
      <c r="C441" s="71">
        <f t="shared" si="89"/>
        <v>8.7661626123163305E-3</v>
      </c>
      <c r="D441" s="38">
        <f t="shared" si="90"/>
        <v>45.750964351897984</v>
      </c>
      <c r="E441" s="70"/>
      <c r="F441">
        <v>45.75</v>
      </c>
      <c r="G441" s="42">
        <f t="shared" si="93"/>
        <v>6.0990112898120508E-3</v>
      </c>
      <c r="H441" s="70"/>
      <c r="I441" s="71">
        <f t="shared" si="88"/>
        <v>6.1202185792350594E-3</v>
      </c>
      <c r="J441">
        <v>20074</v>
      </c>
      <c r="K441">
        <v>20158.14</v>
      </c>
      <c r="L441" s="71">
        <f t="shared" si="91"/>
        <v>4.1914914815184279E-3</v>
      </c>
      <c r="M441" s="70">
        <f t="shared" si="92"/>
        <v>2</v>
      </c>
    </row>
    <row r="442" spans="1:14" ht="28">
      <c r="A442" s="68">
        <v>43019</v>
      </c>
      <c r="B442">
        <v>45.85</v>
      </c>
      <c r="C442" s="71">
        <f t="shared" si="89"/>
        <v>-3.9104931566369405E-3</v>
      </c>
      <c r="D442" s="38">
        <f t="shared" si="90"/>
        <v>45.626445445859595</v>
      </c>
      <c r="E442" s="70"/>
      <c r="F442">
        <v>45.62</v>
      </c>
      <c r="G442" s="42">
        <f t="shared" ref="G442:G473" si="94">+B442/D442-1</f>
        <v>4.8996706176833715E-3</v>
      </c>
      <c r="H442" s="70"/>
      <c r="I442" s="71">
        <f t="shared" si="88"/>
        <v>5.0416483998247941E-3</v>
      </c>
      <c r="J442">
        <v>20158.14</v>
      </c>
      <c r="K442">
        <v>20103.7</v>
      </c>
      <c r="L442" s="71">
        <f t="shared" si="91"/>
        <v>-2.7006459921400383E-3</v>
      </c>
      <c r="M442" s="70">
        <f t="shared" si="92"/>
        <v>3</v>
      </c>
      <c r="N442" s="50" t="s">
        <v>484</v>
      </c>
    </row>
    <row r="443" spans="1:14">
      <c r="A443" s="68">
        <v>43020</v>
      </c>
      <c r="B443">
        <v>45.87</v>
      </c>
      <c r="C443" s="71">
        <f t="shared" si="89"/>
        <v>4.3620501635754927E-4</v>
      </c>
      <c r="D443" s="38">
        <f t="shared" si="90"/>
        <v>45.859426881618802</v>
      </c>
      <c r="E443" s="70"/>
      <c r="F443">
        <v>45.86</v>
      </c>
      <c r="G443" s="42">
        <f t="shared" si="94"/>
        <v>2.3055496110946372E-4</v>
      </c>
      <c r="H443" s="70"/>
      <c r="I443" s="71">
        <f t="shared" si="88"/>
        <v>2.1805494984739049E-4</v>
      </c>
      <c r="J443">
        <v>20103.7</v>
      </c>
      <c r="K443">
        <v>20209.21</v>
      </c>
      <c r="L443" s="71">
        <f t="shared" si="91"/>
        <v>5.2482876286454871E-3</v>
      </c>
      <c r="M443" s="70">
        <f t="shared" si="92"/>
        <v>4</v>
      </c>
    </row>
    <row r="444" spans="1:14">
      <c r="A444" s="68">
        <v>43021</v>
      </c>
      <c r="B444">
        <v>46.23</v>
      </c>
      <c r="C444" s="71">
        <f t="shared" si="89"/>
        <v>7.8482668410726486E-3</v>
      </c>
      <c r="D444" s="38">
        <f t="shared" si="90"/>
        <v>45.922608949088065</v>
      </c>
      <c r="E444" s="70"/>
      <c r="F444">
        <v>45.92</v>
      </c>
      <c r="G444" s="42">
        <f t="shared" si="94"/>
        <v>6.6936756849489409E-3</v>
      </c>
      <c r="H444" s="70"/>
      <c r="I444" s="71">
        <f t="shared" si="88"/>
        <v>6.7508710801391647E-3</v>
      </c>
      <c r="J444">
        <v>20209.21</v>
      </c>
      <c r="K444">
        <v>20236.8</v>
      </c>
      <c r="L444" s="71">
        <f t="shared" si="91"/>
        <v>1.3652191253394896E-3</v>
      </c>
      <c r="M444" s="70">
        <f t="shared" si="92"/>
        <v>5</v>
      </c>
    </row>
    <row r="445" spans="1:14">
      <c r="A445" s="68">
        <v>43024</v>
      </c>
      <c r="B445">
        <v>46.3</v>
      </c>
      <c r="C445" s="71">
        <f t="shared" si="89"/>
        <v>1.51416828898987E-3</v>
      </c>
      <c r="D445" s="38">
        <f t="shared" si="90"/>
        <v>46.239562065148647</v>
      </c>
      <c r="E445" s="70"/>
      <c r="F445">
        <v>46.24</v>
      </c>
      <c r="G445" s="42">
        <f t="shared" si="94"/>
        <v>1.3070611431440504E-3</v>
      </c>
      <c r="H445" s="70"/>
      <c r="I445" s="71">
        <f t="shared" si="88"/>
        <v>1.2975778546711059E-3</v>
      </c>
      <c r="J445">
        <v>20236.8</v>
      </c>
      <c r="K445">
        <v>20377.63</v>
      </c>
      <c r="L445" s="71">
        <f t="shared" si="91"/>
        <v>6.9591042061987185E-3</v>
      </c>
      <c r="M445" s="70">
        <f t="shared" si="92"/>
        <v>1</v>
      </c>
      <c r="N445" s="50" t="s">
        <v>498</v>
      </c>
    </row>
    <row r="446" spans="1:14">
      <c r="A446" s="68">
        <v>43025</v>
      </c>
      <c r="B446">
        <v>46.02</v>
      </c>
      <c r="C446" s="71">
        <f t="shared" si="89"/>
        <v>-6.0475161987040282E-3</v>
      </c>
      <c r="D446" s="38">
        <f t="shared" si="90"/>
        <v>46.14707810476488</v>
      </c>
      <c r="E446" s="70"/>
      <c r="F446">
        <v>46.15</v>
      </c>
      <c r="G446" s="42">
        <f t="shared" si="94"/>
        <v>-2.7537627512705942E-3</v>
      </c>
      <c r="H446" s="70"/>
      <c r="I446" s="71">
        <f t="shared" si="88"/>
        <v>-2.8169014084505895E-3</v>
      </c>
      <c r="J446">
        <v>20377.63</v>
      </c>
      <c r="K446">
        <v>20336.68</v>
      </c>
      <c r="L446" s="71">
        <f t="shared" si="91"/>
        <v>-2.009556557852954E-3</v>
      </c>
      <c r="M446" s="70">
        <f t="shared" si="92"/>
        <v>2</v>
      </c>
    </row>
    <row r="447" spans="1:14">
      <c r="A447" s="68">
        <v>43026</v>
      </c>
      <c r="B447">
        <v>46.47</v>
      </c>
      <c r="C447" s="71">
        <f t="shared" si="89"/>
        <v>9.7783572359841919E-3</v>
      </c>
      <c r="D447" s="38">
        <f t="shared" si="90"/>
        <v>46.323692116904041</v>
      </c>
      <c r="E447" s="70"/>
      <c r="F447">
        <v>46.32</v>
      </c>
      <c r="G447" s="42">
        <f t="shared" si="94"/>
        <v>3.1583813036044628E-3</v>
      </c>
      <c r="H447" s="70"/>
      <c r="I447" s="71">
        <f t="shared" si="88"/>
        <v>3.2383419689119286E-3</v>
      </c>
      <c r="J447">
        <v>20336.68</v>
      </c>
      <c r="K447">
        <v>20413.22</v>
      </c>
      <c r="L447" s="71">
        <f t="shared" si="91"/>
        <v>3.763642836490666E-3</v>
      </c>
      <c r="M447" s="70">
        <f t="shared" si="92"/>
        <v>3</v>
      </c>
    </row>
    <row r="448" spans="1:14">
      <c r="A448" s="68">
        <v>43027</v>
      </c>
      <c r="B448">
        <v>45.56</v>
      </c>
      <c r="C448" s="71">
        <f t="shared" si="89"/>
        <v>-1.9582526361093144E-2</v>
      </c>
      <c r="D448" s="38">
        <f t="shared" si="90"/>
        <v>45.234590211637361</v>
      </c>
      <c r="E448" s="70"/>
      <c r="F448">
        <v>45.24</v>
      </c>
      <c r="G448" s="42">
        <f t="shared" si="94"/>
        <v>7.1938263802138191E-3</v>
      </c>
      <c r="H448" s="70"/>
      <c r="I448" s="71">
        <f t="shared" si="88"/>
        <v>7.0733863837311173E-3</v>
      </c>
      <c r="J448">
        <v>20413.22</v>
      </c>
      <c r="K448">
        <v>19934.88</v>
      </c>
      <c r="L448" s="71">
        <f t="shared" si="91"/>
        <v>-2.3432853807483611E-2</v>
      </c>
      <c r="M448" s="70">
        <f t="shared" si="92"/>
        <v>4</v>
      </c>
      <c r="N448" s="50" t="s">
        <v>510</v>
      </c>
    </row>
    <row r="449" spans="1:14" ht="28">
      <c r="A449" s="68">
        <v>43028</v>
      </c>
      <c r="B449">
        <v>46.14</v>
      </c>
      <c r="C449" s="71">
        <f t="shared" si="89"/>
        <v>1.2730465320456519E-2</v>
      </c>
      <c r="D449" s="38">
        <f t="shared" si="90"/>
        <v>46.062472008860844</v>
      </c>
      <c r="E449" s="70"/>
      <c r="F449">
        <v>46.06</v>
      </c>
      <c r="G449" s="42">
        <f t="shared" si="94"/>
        <v>1.6831053080312852E-3</v>
      </c>
      <c r="H449" s="70"/>
      <c r="I449" s="71">
        <f t="shared" si="88"/>
        <v>1.7368649587494733E-3</v>
      </c>
      <c r="J449">
        <v>19934.88</v>
      </c>
      <c r="K449">
        <v>20297.3</v>
      </c>
      <c r="L449" s="71">
        <f t="shared" si="91"/>
        <v>1.8180194713988573E-2</v>
      </c>
      <c r="M449" s="70">
        <f t="shared" si="92"/>
        <v>5</v>
      </c>
      <c r="N449" s="50" t="s">
        <v>556</v>
      </c>
    </row>
    <row r="450" spans="1:14" ht="28">
      <c r="A450" s="68">
        <v>43031</v>
      </c>
      <c r="B450">
        <v>45.61</v>
      </c>
      <c r="C450" s="71">
        <f t="shared" si="89"/>
        <v>-1.1486779367143485E-2</v>
      </c>
      <c r="D450" s="38">
        <f t="shared" si="90"/>
        <v>45.773391534834687</v>
      </c>
      <c r="E450" s="70"/>
      <c r="F450">
        <v>45.77</v>
      </c>
      <c r="G450" s="42">
        <f t="shared" si="94"/>
        <v>-3.5695745793785649E-3</v>
      </c>
      <c r="H450" s="70"/>
      <c r="I450" s="71">
        <f t="shared" si="88"/>
        <v>-3.495739567402345E-3</v>
      </c>
      <c r="J450">
        <v>20297.3</v>
      </c>
      <c r="K450">
        <v>20171</v>
      </c>
      <c r="L450" s="71">
        <f t="shared" si="91"/>
        <v>-6.2225025003325163E-3</v>
      </c>
      <c r="M450" s="70">
        <f t="shared" si="92"/>
        <v>1</v>
      </c>
      <c r="N450" s="50" t="s">
        <v>518</v>
      </c>
    </row>
    <row r="451" spans="1:14">
      <c r="A451" s="68">
        <v>43032</v>
      </c>
      <c r="B451">
        <v>45.63</v>
      </c>
      <c r="C451" s="71">
        <f t="shared" si="89"/>
        <v>4.3850032887537971E-4</v>
      </c>
      <c r="D451" s="38">
        <f t="shared" si="90"/>
        <v>45.564419612314715</v>
      </c>
      <c r="E451" s="70"/>
      <c r="F451">
        <v>45.56</v>
      </c>
      <c r="G451" s="42">
        <f t="shared" si="94"/>
        <v>1.4392894333621342E-3</v>
      </c>
      <c r="H451" s="70"/>
      <c r="I451" s="71">
        <f t="shared" si="88"/>
        <v>1.5364354697102733E-3</v>
      </c>
      <c r="J451">
        <v>20171</v>
      </c>
      <c r="K451">
        <v>20080.400000000001</v>
      </c>
      <c r="L451" s="71">
        <f t="shared" si="91"/>
        <v>-4.4915968469584344E-3</v>
      </c>
      <c r="M451" s="70">
        <f t="shared" si="92"/>
        <v>2</v>
      </c>
    </row>
    <row r="452" spans="1:14">
      <c r="A452" s="68">
        <v>43033</v>
      </c>
      <c r="B452">
        <v>45.7</v>
      </c>
      <c r="C452" s="71">
        <f t="shared" si="89"/>
        <v>1.5340784571553634E-3</v>
      </c>
      <c r="D452" s="38">
        <f t="shared" si="90"/>
        <v>45.964949542837786</v>
      </c>
      <c r="E452" s="70"/>
      <c r="F452">
        <v>45.96</v>
      </c>
      <c r="G452" s="42">
        <f t="shared" si="94"/>
        <v>-5.7641647706120347E-3</v>
      </c>
      <c r="H452" s="70"/>
      <c r="I452" s="71">
        <f t="shared" si="88"/>
        <v>-5.6570931244560585E-3</v>
      </c>
      <c r="J452">
        <v>20080.400000000001</v>
      </c>
      <c r="K452">
        <v>20258.88</v>
      </c>
      <c r="L452" s="71">
        <f t="shared" si="91"/>
        <v>8.8882691579847961E-3</v>
      </c>
      <c r="M452" s="70">
        <f t="shared" si="92"/>
        <v>3</v>
      </c>
    </row>
    <row r="453" spans="1:14">
      <c r="A453" s="68">
        <v>43034</v>
      </c>
      <c r="B453">
        <v>45.67</v>
      </c>
      <c r="C453" s="71">
        <f t="shared" ref="C453:C516" si="95">B453/B452-1</f>
        <v>-6.5645514223200419E-4</v>
      </c>
      <c r="D453" s="38">
        <f t="shared" ref="D453:D494" si="96">+(F452-O453)*(1+L453)</f>
        <v>45.676307219352701</v>
      </c>
      <c r="E453" s="70"/>
      <c r="F453">
        <v>45.68</v>
      </c>
      <c r="G453" s="42">
        <f t="shared" si="94"/>
        <v>-1.3808514165580821E-4</v>
      </c>
      <c r="H453" s="70"/>
      <c r="I453" s="71">
        <f t="shared" si="88"/>
        <v>-2.189141856392407E-4</v>
      </c>
      <c r="J453">
        <v>20258.88</v>
      </c>
      <c r="K453">
        <v>20133.830000000002</v>
      </c>
      <c r="L453" s="71">
        <f t="shared" ref="L453:L516" si="97">+K453/J453-1</f>
        <v>-6.1726018417602724E-3</v>
      </c>
      <c r="M453" s="70">
        <f t="shared" ref="M453:M516" si="98">WEEKDAY(A453,2)</f>
        <v>4</v>
      </c>
    </row>
    <row r="454" spans="1:14">
      <c r="A454" s="68">
        <v>43035</v>
      </c>
      <c r="B454">
        <v>46.49</v>
      </c>
      <c r="C454" s="71">
        <f t="shared" si="95"/>
        <v>1.7954893803372007E-2</v>
      </c>
      <c r="D454" s="38">
        <f t="shared" si="96"/>
        <v>46.131721704216233</v>
      </c>
      <c r="E454" s="70"/>
      <c r="F454">
        <v>46.13</v>
      </c>
      <c r="G454" s="42">
        <f t="shared" si="94"/>
        <v>7.7664193433089057E-3</v>
      </c>
      <c r="H454" s="70"/>
      <c r="I454" s="71">
        <f t="shared" si="88"/>
        <v>7.8040320832430954E-3</v>
      </c>
      <c r="J454">
        <v>20133.830000000002</v>
      </c>
      <c r="K454">
        <v>20332.93</v>
      </c>
      <c r="L454" s="71">
        <f t="shared" si="97"/>
        <v>9.8888289014060771E-3</v>
      </c>
      <c r="M454" s="70">
        <f t="shared" si="98"/>
        <v>5</v>
      </c>
      <c r="N454" s="50" t="s">
        <v>555</v>
      </c>
    </row>
    <row r="455" spans="1:14">
      <c r="A455" s="68">
        <v>43038</v>
      </c>
      <c r="B455">
        <v>45.77</v>
      </c>
      <c r="C455" s="71">
        <f t="shared" si="95"/>
        <v>-1.5487201548720075E-2</v>
      </c>
      <c r="D455" s="38">
        <f t="shared" si="96"/>
        <v>45.885838897787977</v>
      </c>
      <c r="E455" s="70"/>
      <c r="F455">
        <v>45.88</v>
      </c>
      <c r="G455" s="42">
        <f t="shared" si="94"/>
        <v>-2.5245021246317334E-3</v>
      </c>
      <c r="H455" s="70"/>
      <c r="I455" s="71">
        <f t="shared" si="88"/>
        <v>-2.3975588491716993E-3</v>
      </c>
      <c r="J455">
        <v>20332.93</v>
      </c>
      <c r="K455">
        <v>20225.310000000001</v>
      </c>
      <c r="L455" s="71">
        <f t="shared" si="97"/>
        <v>-5.2928918753961662E-3</v>
      </c>
      <c r="M455" s="70">
        <f t="shared" si="98"/>
        <v>1</v>
      </c>
    </row>
    <row r="456" spans="1:14">
      <c r="A456" s="68">
        <v>43039</v>
      </c>
      <c r="B456">
        <v>45.93</v>
      </c>
      <c r="C456" s="71">
        <f t="shared" si="95"/>
        <v>3.495739567402234E-3</v>
      </c>
      <c r="D456" s="38">
        <f t="shared" si="96"/>
        <v>45.77438120849569</v>
      </c>
      <c r="E456" s="70"/>
      <c r="F456">
        <v>45.78</v>
      </c>
      <c r="G456" s="42">
        <f t="shared" si="94"/>
        <v>3.3996918668433018E-3</v>
      </c>
      <c r="H456" s="70"/>
      <c r="I456" s="71">
        <f t="shared" si="88"/>
        <v>3.2765399737877399E-3</v>
      </c>
      <c r="J456">
        <v>20225.310000000001</v>
      </c>
      <c r="K456">
        <v>20178.75</v>
      </c>
      <c r="L456" s="71">
        <f t="shared" si="97"/>
        <v>-2.3020660746362331E-3</v>
      </c>
      <c r="M456" s="70">
        <f t="shared" si="98"/>
        <v>2</v>
      </c>
    </row>
    <row r="457" spans="1:14">
      <c r="A457" s="68">
        <v>43040</v>
      </c>
      <c r="B457">
        <v>46.23</v>
      </c>
      <c r="C457" s="71">
        <f t="shared" si="95"/>
        <v>6.5316786414106875E-3</v>
      </c>
      <c r="D457" s="38">
        <f t="shared" si="96"/>
        <v>46.299696443040325</v>
      </c>
      <c r="E457" s="70"/>
      <c r="F457">
        <v>46.3</v>
      </c>
      <c r="G457" s="42">
        <f t="shared" si="94"/>
        <v>-1.5053326132725697E-3</v>
      </c>
      <c r="H457" s="70"/>
      <c r="I457" s="71">
        <f t="shared" si="88"/>
        <v>-1.5118790496759793E-3</v>
      </c>
      <c r="J457">
        <v>20178.75</v>
      </c>
      <c r="K457">
        <v>20407.82</v>
      </c>
      <c r="L457" s="71">
        <f t="shared" si="97"/>
        <v>1.1352041132379309E-2</v>
      </c>
      <c r="M457" s="70">
        <f t="shared" si="98"/>
        <v>3</v>
      </c>
    </row>
    <row r="458" spans="1:14">
      <c r="A458" s="68">
        <v>43041</v>
      </c>
      <c r="B458">
        <v>46.45</v>
      </c>
      <c r="C458" s="71">
        <f t="shared" si="95"/>
        <v>4.7588146225396866E-3</v>
      </c>
      <c r="D458" s="38">
        <f t="shared" si="96"/>
        <v>46.217554055259207</v>
      </c>
      <c r="E458" s="70"/>
      <c r="F458">
        <v>46.21</v>
      </c>
      <c r="G458" s="42">
        <f t="shared" si="94"/>
        <v>5.029386550029713E-3</v>
      </c>
      <c r="H458" s="70"/>
      <c r="I458" s="71">
        <f t="shared" si="88"/>
        <v>5.1936810214239237E-3</v>
      </c>
      <c r="J458">
        <v>20407.82</v>
      </c>
      <c r="K458">
        <v>20371.48</v>
      </c>
      <c r="L458" s="71">
        <f t="shared" si="97"/>
        <v>-1.7806899512049501E-3</v>
      </c>
      <c r="M458" s="70">
        <f t="shared" si="98"/>
        <v>4</v>
      </c>
    </row>
    <row r="459" spans="1:14">
      <c r="A459" s="68">
        <v>43042</v>
      </c>
      <c r="B459">
        <v>46.28</v>
      </c>
      <c r="C459" s="71">
        <f t="shared" si="95"/>
        <v>-3.659849300322926E-3</v>
      </c>
      <c r="D459" s="38">
        <f t="shared" si="96"/>
        <v>46.299623193798389</v>
      </c>
      <c r="E459" s="70"/>
      <c r="F459">
        <v>46.3</v>
      </c>
      <c r="G459" s="42">
        <f t="shared" si="94"/>
        <v>-4.238305291653921E-4</v>
      </c>
      <c r="H459" s="70"/>
      <c r="I459" s="71">
        <f t="shared" si="88"/>
        <v>-4.3196544276447035E-4</v>
      </c>
      <c r="J459">
        <v>20371.48</v>
      </c>
      <c r="K459">
        <v>20410.990000000002</v>
      </c>
      <c r="L459" s="71">
        <f t="shared" si="97"/>
        <v>1.9394761696254204E-3</v>
      </c>
      <c r="M459" s="70">
        <f t="shared" si="98"/>
        <v>5</v>
      </c>
      <c r="N459" s="50" t="s">
        <v>554</v>
      </c>
    </row>
    <row r="460" spans="1:14">
      <c r="A460" s="68">
        <v>43045</v>
      </c>
      <c r="B460">
        <v>46.45</v>
      </c>
      <c r="C460" s="71">
        <f t="shared" si="95"/>
        <v>3.6732929991356578E-3</v>
      </c>
      <c r="D460" s="38">
        <f t="shared" si="96"/>
        <v>46.139466336517721</v>
      </c>
      <c r="E460" s="70"/>
      <c r="F460">
        <v>46.14</v>
      </c>
      <c r="G460" s="42">
        <f t="shared" si="94"/>
        <v>6.7303262941407205E-3</v>
      </c>
      <c r="H460" s="70"/>
      <c r="I460" s="71">
        <f t="shared" si="88"/>
        <v>6.7186822713480865E-3</v>
      </c>
      <c r="J460">
        <v>20410.990000000002</v>
      </c>
      <c r="K460">
        <v>20340.22</v>
      </c>
      <c r="L460" s="71">
        <f t="shared" si="97"/>
        <v>-3.4672497512370226E-3</v>
      </c>
      <c r="M460" s="70">
        <f t="shared" si="98"/>
        <v>1</v>
      </c>
      <c r="N460" s="50" t="s">
        <v>538</v>
      </c>
    </row>
    <row r="461" spans="1:14">
      <c r="A461" s="68">
        <v>43046</v>
      </c>
      <c r="B461">
        <v>46.72</v>
      </c>
      <c r="C461" s="71">
        <f t="shared" si="95"/>
        <v>5.8127018299245492E-3</v>
      </c>
      <c r="D461" s="38">
        <f t="shared" si="96"/>
        <v>46.90459096312626</v>
      </c>
      <c r="E461" s="70"/>
      <c r="F461">
        <v>46.9</v>
      </c>
      <c r="G461" s="42">
        <f t="shared" si="94"/>
        <v>-3.935456195991005E-3</v>
      </c>
      <c r="H461" s="70"/>
      <c r="I461" s="71">
        <f t="shared" si="88"/>
        <v>-3.8379530916844429E-3</v>
      </c>
      <c r="J461">
        <v>20340.22</v>
      </c>
      <c r="K461">
        <v>20677.28</v>
      </c>
      <c r="L461" s="71">
        <f t="shared" si="97"/>
        <v>1.6571108867062367E-2</v>
      </c>
      <c r="M461" s="70">
        <f t="shared" si="98"/>
        <v>2</v>
      </c>
      <c r="N461" s="50" t="s">
        <v>539</v>
      </c>
    </row>
    <row r="462" spans="1:14">
      <c r="A462" s="68">
        <v>43047</v>
      </c>
      <c r="B462">
        <v>46.79</v>
      </c>
      <c r="C462" s="71">
        <f t="shared" si="95"/>
        <v>1.4982876712328341E-3</v>
      </c>
      <c r="D462" s="38">
        <f t="shared" si="96"/>
        <v>46.663427781603772</v>
      </c>
      <c r="E462" s="70"/>
      <c r="F462">
        <v>46.66</v>
      </c>
      <c r="G462" s="42">
        <f t="shared" si="94"/>
        <v>2.7124500795059348E-3</v>
      </c>
      <c r="H462" s="70"/>
      <c r="I462" s="71">
        <f t="shared" si="88"/>
        <v>2.7861123017574041E-3</v>
      </c>
      <c r="J462">
        <v>20677.28</v>
      </c>
      <c r="K462">
        <v>20572.98</v>
      </c>
      <c r="L462" s="71">
        <f t="shared" si="97"/>
        <v>-5.0441837611135965E-3</v>
      </c>
      <c r="M462" s="70">
        <f t="shared" si="98"/>
        <v>3</v>
      </c>
    </row>
    <row r="463" spans="1:14">
      <c r="A463" s="68">
        <v>43048</v>
      </c>
      <c r="B463">
        <v>46.84</v>
      </c>
      <c r="C463" s="71">
        <f t="shared" si="95"/>
        <v>1.0686044026502195E-3</v>
      </c>
      <c r="D463" s="38">
        <f t="shared" si="96"/>
        <v>47.163297072179141</v>
      </c>
      <c r="E463" s="70"/>
      <c r="F463">
        <v>47.17</v>
      </c>
      <c r="G463" s="42">
        <f t="shared" si="94"/>
        <v>-6.8548445984248918E-3</v>
      </c>
      <c r="H463" s="70"/>
      <c r="I463" s="71">
        <f t="shared" si="88"/>
        <v>-6.9959720161119066E-3</v>
      </c>
      <c r="J463">
        <v>20572.98</v>
      </c>
      <c r="K463">
        <v>20794.89</v>
      </c>
      <c r="L463" s="71">
        <f t="shared" si="97"/>
        <v>1.0786478186436854E-2</v>
      </c>
      <c r="M463" s="70">
        <f t="shared" si="98"/>
        <v>4</v>
      </c>
    </row>
    <row r="464" spans="1:14">
      <c r="A464" s="68">
        <v>43049</v>
      </c>
      <c r="B464">
        <v>47.12</v>
      </c>
      <c r="C464" s="71">
        <f t="shared" si="95"/>
        <v>5.9777967549101696E-3</v>
      </c>
      <c r="D464" s="38">
        <f t="shared" si="96"/>
        <v>47.112769637156056</v>
      </c>
      <c r="E464" s="70"/>
      <c r="F464">
        <v>47.11</v>
      </c>
      <c r="G464" s="42">
        <f t="shared" si="94"/>
        <v>1.5346928018944439E-4</v>
      </c>
      <c r="H464" s="70"/>
      <c r="I464" s="71">
        <f t="shared" si="88"/>
        <v>2.122691572914448E-4</v>
      </c>
      <c r="J464">
        <v>20794.89</v>
      </c>
      <c r="K464">
        <v>20769.66</v>
      </c>
      <c r="L464" s="71">
        <f t="shared" si="97"/>
        <v>-1.2132788391763238E-3</v>
      </c>
      <c r="M464" s="70">
        <f t="shared" si="98"/>
        <v>5</v>
      </c>
      <c r="N464" s="50" t="s">
        <v>553</v>
      </c>
    </row>
    <row r="465" spans="1:14">
      <c r="A465" s="68">
        <v>43052</v>
      </c>
      <c r="B465">
        <v>46.96</v>
      </c>
      <c r="C465" s="71">
        <f t="shared" si="95"/>
        <v>-3.3955857385398192E-3</v>
      </c>
      <c r="D465" s="38">
        <f t="shared" si="96"/>
        <v>46.970187388719893</v>
      </c>
      <c r="E465" s="70"/>
      <c r="F465">
        <v>46.97</v>
      </c>
      <c r="G465" s="42">
        <f t="shared" si="94"/>
        <v>-2.1689052750806237E-4</v>
      </c>
      <c r="H465" s="70"/>
      <c r="I465" s="71">
        <f t="shared" si="88"/>
        <v>-2.1290185224609459E-4</v>
      </c>
      <c r="J465">
        <v>20769.66</v>
      </c>
      <c r="K465">
        <v>20708.02</v>
      </c>
      <c r="L465" s="71">
        <f t="shared" si="97"/>
        <v>-2.9677905175145014E-3</v>
      </c>
      <c r="M465" s="70">
        <f t="shared" si="98"/>
        <v>1</v>
      </c>
    </row>
    <row r="466" spans="1:14">
      <c r="A466" s="68">
        <v>43053</v>
      </c>
      <c r="B466">
        <v>46.42</v>
      </c>
      <c r="C466" s="71">
        <f t="shared" si="95"/>
        <v>-1.1499148211243648E-2</v>
      </c>
      <c r="D466" s="38">
        <f t="shared" si="96"/>
        <v>46.685748758210586</v>
      </c>
      <c r="E466" s="70"/>
      <c r="F466">
        <v>46.68</v>
      </c>
      <c r="G466" s="42">
        <f t="shared" si="94"/>
        <v>-5.692288659370548E-3</v>
      </c>
      <c r="H466" s="70"/>
      <c r="I466" s="71">
        <f t="shared" si="88"/>
        <v>-5.569837189374427E-3</v>
      </c>
      <c r="J466">
        <v>20708.02</v>
      </c>
      <c r="K466">
        <v>20582.7</v>
      </c>
      <c r="L466" s="71">
        <f t="shared" si="97"/>
        <v>-6.0517615880224529E-3</v>
      </c>
      <c r="M466" s="70">
        <f t="shared" si="98"/>
        <v>2</v>
      </c>
    </row>
    <row r="467" spans="1:14">
      <c r="A467" s="68">
        <v>43054</v>
      </c>
      <c r="B467">
        <v>45.85</v>
      </c>
      <c r="C467" s="71">
        <f t="shared" si="95"/>
        <v>-1.2279190004308438E-2</v>
      </c>
      <c r="D467" s="38">
        <f t="shared" si="96"/>
        <v>45.923670014138082</v>
      </c>
      <c r="E467" s="70"/>
      <c r="F467">
        <v>45.92</v>
      </c>
      <c r="G467" s="42">
        <f t="shared" si="94"/>
        <v>-1.6041839451289563E-3</v>
      </c>
      <c r="H467" s="70"/>
      <c r="I467" s="71">
        <f t="shared" si="88"/>
        <v>-1.5243902439024959E-3</v>
      </c>
      <c r="J467">
        <v>20582.7</v>
      </c>
      <c r="K467">
        <v>20249.21</v>
      </c>
      <c r="L467" s="71">
        <f t="shared" si="97"/>
        <v>-1.6202441856510652E-2</v>
      </c>
      <c r="M467" s="70">
        <f t="shared" si="98"/>
        <v>3</v>
      </c>
    </row>
    <row r="468" spans="1:14">
      <c r="A468" s="68">
        <v>43055</v>
      </c>
      <c r="B468">
        <v>46.71</v>
      </c>
      <c r="C468" s="71">
        <f t="shared" si="95"/>
        <v>1.8756815703380614E-2</v>
      </c>
      <c r="D468" s="38">
        <f t="shared" si="96"/>
        <v>46.333908414204799</v>
      </c>
      <c r="E468" s="70"/>
      <c r="F468">
        <v>46.34</v>
      </c>
      <c r="G468" s="42">
        <f t="shared" si="94"/>
        <v>8.1169838389869575E-3</v>
      </c>
      <c r="H468" s="70"/>
      <c r="I468" s="71">
        <f t="shared" si="88"/>
        <v>7.9844626672420649E-3</v>
      </c>
      <c r="J468">
        <v>20249.21</v>
      </c>
      <c r="K468">
        <v>20431.73</v>
      </c>
      <c r="L468" s="71">
        <f t="shared" si="97"/>
        <v>9.0136849783275519E-3</v>
      </c>
      <c r="M468" s="70">
        <f t="shared" si="98"/>
        <v>4</v>
      </c>
    </row>
    <row r="469" spans="1:14">
      <c r="A469" s="68">
        <v>43056</v>
      </c>
      <c r="B469">
        <v>46.49</v>
      </c>
      <c r="C469" s="71">
        <f t="shared" si="95"/>
        <v>-4.709912224363122E-3</v>
      </c>
      <c r="D469" s="38">
        <f t="shared" si="96"/>
        <v>46.662764905370224</v>
      </c>
      <c r="E469" s="70"/>
      <c r="F469">
        <v>46.66</v>
      </c>
      <c r="G469" s="42">
        <f t="shared" si="94"/>
        <v>-3.7024146708961592E-3</v>
      </c>
      <c r="H469" s="70"/>
      <c r="I469" s="71">
        <f t="shared" si="88"/>
        <v>-3.6433776253749217E-3</v>
      </c>
      <c r="J469">
        <v>20431.73</v>
      </c>
      <c r="K469">
        <v>20574.04</v>
      </c>
      <c r="L469" s="71">
        <f t="shared" si="97"/>
        <v>6.9651468573634912E-3</v>
      </c>
      <c r="M469" s="70">
        <f t="shared" si="98"/>
        <v>5</v>
      </c>
    </row>
    <row r="470" spans="1:14">
      <c r="A470" s="68">
        <v>43059</v>
      </c>
      <c r="B470">
        <v>46.97</v>
      </c>
      <c r="C470" s="71">
        <f t="shared" si="95"/>
        <v>1.0324801032480124E-2</v>
      </c>
      <c r="D470" s="38">
        <f t="shared" si="96"/>
        <v>46.648909936988552</v>
      </c>
      <c r="E470" s="70"/>
      <c r="F470">
        <v>46.64</v>
      </c>
      <c r="G470" s="42">
        <f t="shared" si="94"/>
        <v>6.8831203868464641E-3</v>
      </c>
      <c r="H470" s="70"/>
      <c r="I470" s="71">
        <f t="shared" si="88"/>
        <v>7.0754716981131782E-3</v>
      </c>
      <c r="J470">
        <v>20574.04</v>
      </c>
      <c r="K470">
        <v>20569.150000000001</v>
      </c>
      <c r="L470" s="71">
        <f t="shared" si="97"/>
        <v>-2.3767816141118114E-4</v>
      </c>
      <c r="M470" s="70">
        <f t="shared" si="98"/>
        <v>1</v>
      </c>
    </row>
    <row r="471" spans="1:14">
      <c r="A471" s="68">
        <v>43060</v>
      </c>
      <c r="B471">
        <v>48.23</v>
      </c>
      <c r="C471" s="71">
        <f t="shared" si="95"/>
        <v>2.6825633383010361E-2</v>
      </c>
      <c r="D471" s="38">
        <f t="shared" si="96"/>
        <v>47.77267097570877</v>
      </c>
      <c r="E471" s="70"/>
      <c r="F471">
        <v>47.78</v>
      </c>
      <c r="G471" s="42">
        <f t="shared" si="94"/>
        <v>9.5730260617783447E-3</v>
      </c>
      <c r="H471" s="70"/>
      <c r="I471" s="71">
        <f t="shared" si="88"/>
        <v>9.418166596902422E-3</v>
      </c>
      <c r="J471">
        <v>20569.150000000001</v>
      </c>
      <c r="K471">
        <v>21068.68</v>
      </c>
      <c r="L471" s="71">
        <f t="shared" si="97"/>
        <v>2.4285398278489856E-2</v>
      </c>
      <c r="M471" s="70">
        <f t="shared" si="98"/>
        <v>2</v>
      </c>
      <c r="N471" s="50" t="s">
        <v>567</v>
      </c>
    </row>
    <row r="472" spans="1:14">
      <c r="A472" s="68">
        <v>43061</v>
      </c>
      <c r="B472">
        <v>48.33</v>
      </c>
      <c r="C472" s="71">
        <f t="shared" si="95"/>
        <v>2.0733982998133449E-3</v>
      </c>
      <c r="D472" s="38">
        <f t="shared" si="96"/>
        <v>48.126318981540365</v>
      </c>
      <c r="E472" s="70"/>
      <c r="F472">
        <v>48.12</v>
      </c>
      <c r="G472" s="42">
        <f t="shared" si="94"/>
        <v>4.2322168570123608E-3</v>
      </c>
      <c r="H472" s="70"/>
      <c r="I472" s="71">
        <f t="shared" si="88"/>
        <v>4.3640897755610197E-3</v>
      </c>
      <c r="J472">
        <v>21068.68</v>
      </c>
      <c r="K472">
        <v>21221.39</v>
      </c>
      <c r="L472" s="71">
        <f t="shared" si="97"/>
        <v>7.2481996973705609E-3</v>
      </c>
      <c r="M472" s="70">
        <f t="shared" si="98"/>
        <v>3</v>
      </c>
    </row>
    <row r="473" spans="1:14">
      <c r="A473" s="68">
        <v>43062</v>
      </c>
      <c r="B473">
        <v>48.32</v>
      </c>
      <c r="C473" s="71">
        <f t="shared" si="95"/>
        <v>-2.0691082143586836E-4</v>
      </c>
      <c r="D473" s="38">
        <f t="shared" si="96"/>
        <v>47.32382715741052</v>
      </c>
      <c r="E473" s="70"/>
      <c r="F473" s="70">
        <v>47.32</v>
      </c>
      <c r="G473" s="42">
        <f t="shared" si="94"/>
        <v>2.1050132722274739E-2</v>
      </c>
      <c r="H473" s="70"/>
      <c r="I473" s="71">
        <f t="shared" si="88"/>
        <v>2.1132713440405793E-2</v>
      </c>
      <c r="J473">
        <v>21221.39</v>
      </c>
      <c r="K473">
        <v>20870.27</v>
      </c>
      <c r="L473" s="71">
        <f t="shared" si="97"/>
        <v>-1.654557029487691E-2</v>
      </c>
      <c r="M473" s="70">
        <f t="shared" si="98"/>
        <v>4</v>
      </c>
    </row>
    <row r="474" spans="1:14">
      <c r="A474" s="68">
        <v>43063</v>
      </c>
      <c r="B474">
        <v>47.94</v>
      </c>
      <c r="C474" s="71">
        <f t="shared" si="95"/>
        <v>-7.864238410596025E-3</v>
      </c>
      <c r="D474" s="38">
        <f t="shared" si="96"/>
        <v>47.702749681724292</v>
      </c>
      <c r="E474" s="70"/>
      <c r="F474">
        <v>47.71</v>
      </c>
      <c r="G474" s="42">
        <f t="shared" ref="G474:G495" si="99">+B474/D474-1</f>
        <v>4.9735145218809951E-3</v>
      </c>
      <c r="H474" s="70"/>
      <c r="I474" s="71">
        <f t="shared" si="88"/>
        <v>4.8207922867322672E-3</v>
      </c>
      <c r="J474">
        <v>20870.27</v>
      </c>
      <c r="K474">
        <v>21039.08</v>
      </c>
      <c r="L474" s="71">
        <f t="shared" si="97"/>
        <v>8.0885393432859054E-3</v>
      </c>
      <c r="M474" s="70">
        <f t="shared" si="98"/>
        <v>5</v>
      </c>
    </row>
    <row r="475" spans="1:14">
      <c r="A475" s="68">
        <v>43066</v>
      </c>
      <c r="B475">
        <v>47.17</v>
      </c>
      <c r="C475" s="71">
        <f t="shared" si="95"/>
        <v>-1.606174384647463E-2</v>
      </c>
      <c r="D475" s="38">
        <f t="shared" si="96"/>
        <v>47.220429548250202</v>
      </c>
      <c r="E475" s="70"/>
      <c r="F475">
        <v>47.21</v>
      </c>
      <c r="G475" s="42">
        <f t="shared" si="99"/>
        <v>-1.0679603877526977E-3</v>
      </c>
      <c r="H475" s="70"/>
      <c r="I475" s="71">
        <f t="shared" si="88"/>
        <v>-8.4727811904250494E-4</v>
      </c>
      <c r="J475">
        <v>21039.08</v>
      </c>
      <c r="K475">
        <v>20823.189999999999</v>
      </c>
      <c r="L475" s="71">
        <f t="shared" si="97"/>
        <v>-1.0261380250467411E-2</v>
      </c>
      <c r="M475" s="70">
        <f t="shared" si="98"/>
        <v>1</v>
      </c>
    </row>
    <row r="476" spans="1:14">
      <c r="A476" s="68">
        <v>43067</v>
      </c>
      <c r="B476">
        <v>47.56</v>
      </c>
      <c r="C476" s="71">
        <f t="shared" si="95"/>
        <v>8.2679669281322532E-3</v>
      </c>
      <c r="D476" s="38">
        <f t="shared" si="96"/>
        <v>47.165449837416844</v>
      </c>
      <c r="E476" s="70"/>
      <c r="F476">
        <v>47.17</v>
      </c>
      <c r="G476" s="42">
        <f t="shared" si="99"/>
        <v>8.3652369254021419E-3</v>
      </c>
      <c r="H476" s="70"/>
      <c r="I476" s="71">
        <f t="shared" si="88"/>
        <v>8.2679669281322532E-3</v>
      </c>
      <c r="J476">
        <v>20823.189999999999</v>
      </c>
      <c r="K476">
        <v>20803.54</v>
      </c>
      <c r="L476" s="71">
        <f t="shared" si="97"/>
        <v>-9.4365944891239284E-4</v>
      </c>
      <c r="M476" s="70">
        <f t="shared" si="98"/>
        <v>2</v>
      </c>
    </row>
    <row r="477" spans="1:14">
      <c r="A477" s="68">
        <v>43068</v>
      </c>
      <c r="B477">
        <v>46.63</v>
      </c>
      <c r="C477" s="71">
        <f t="shared" si="95"/>
        <v>-1.9554247266610592E-2</v>
      </c>
      <c r="D477" s="38">
        <f t="shared" si="96"/>
        <v>46.958405992441669</v>
      </c>
      <c r="E477" s="70"/>
      <c r="F477">
        <v>46.96</v>
      </c>
      <c r="G477" s="42">
        <f t="shared" si="99"/>
        <v>-6.9935506859948315E-3</v>
      </c>
      <c r="H477" s="70"/>
      <c r="I477" s="71">
        <f t="shared" si="88"/>
        <v>-7.0272572402043654E-3</v>
      </c>
      <c r="J477">
        <v>20803.54</v>
      </c>
      <c r="K477">
        <v>20710.22</v>
      </c>
      <c r="L477" s="71">
        <f t="shared" si="97"/>
        <v>-4.4857750171365396E-3</v>
      </c>
      <c r="M477" s="70">
        <f t="shared" si="98"/>
        <v>3</v>
      </c>
      <c r="N477" s="50" t="s">
        <v>581</v>
      </c>
    </row>
    <row r="478" spans="1:14">
      <c r="A478" s="68">
        <v>43069</v>
      </c>
      <c r="B478">
        <v>46.17</v>
      </c>
      <c r="C478" s="71">
        <f t="shared" si="95"/>
        <v>-9.8648938451640911E-3</v>
      </c>
      <c r="D478" s="38">
        <f t="shared" si="96"/>
        <v>46.117858100976228</v>
      </c>
      <c r="E478" s="70"/>
      <c r="F478">
        <v>46.11</v>
      </c>
      <c r="G478" s="42">
        <f t="shared" si="99"/>
        <v>1.1306227385843304E-3</v>
      </c>
      <c r="H478" s="70"/>
      <c r="I478" s="71">
        <f t="shared" si="88"/>
        <v>1.3012361743656164E-3</v>
      </c>
      <c r="J478">
        <v>20710.22</v>
      </c>
      <c r="K478">
        <v>20338.82</v>
      </c>
      <c r="L478" s="71">
        <f t="shared" si="97"/>
        <v>-1.7933175021800918E-2</v>
      </c>
      <c r="M478" s="70">
        <f t="shared" si="98"/>
        <v>4</v>
      </c>
    </row>
    <row r="479" spans="1:14">
      <c r="A479" s="68">
        <v>43070</v>
      </c>
      <c r="B479">
        <v>45.81</v>
      </c>
      <c r="C479" s="71">
        <f t="shared" si="95"/>
        <v>-7.7972709551656916E-3</v>
      </c>
      <c r="D479" s="38">
        <f t="shared" si="96"/>
        <v>45.959215632961993</v>
      </c>
      <c r="E479" s="70"/>
      <c r="F479">
        <v>45.96</v>
      </c>
      <c r="G479" s="42">
        <f t="shared" si="99"/>
        <v>-3.2466966832865873E-3</v>
      </c>
      <c r="H479" s="70"/>
      <c r="I479" s="71">
        <f t="shared" si="88"/>
        <v>-3.2637075718014996E-3</v>
      </c>
      <c r="J479">
        <v>20338.82</v>
      </c>
      <c r="K479">
        <v>20272.310000000001</v>
      </c>
      <c r="L479" s="71">
        <f t="shared" si="97"/>
        <v>-3.2701012153113496E-3</v>
      </c>
      <c r="M479" s="70">
        <f t="shared" si="98"/>
        <v>5</v>
      </c>
      <c r="N479" s="50" t="s">
        <v>589</v>
      </c>
    </row>
    <row r="480" spans="1:14">
      <c r="A480" s="68">
        <v>43073</v>
      </c>
      <c r="B480">
        <v>45.85</v>
      </c>
      <c r="C480" s="71">
        <f t="shared" si="95"/>
        <v>8.7317179655088673E-4</v>
      </c>
      <c r="D480" s="38">
        <f t="shared" si="96"/>
        <v>46.236884814804029</v>
      </c>
      <c r="E480" s="70"/>
      <c r="F480">
        <v>46.24</v>
      </c>
      <c r="G480" s="42">
        <f t="shared" si="99"/>
        <v>-8.3674498477491754E-3</v>
      </c>
      <c r="H480" s="70"/>
      <c r="I480" s="71">
        <f t="shared" si="88"/>
        <v>-8.4342560553632984E-3</v>
      </c>
      <c r="J480">
        <v>20272.310000000001</v>
      </c>
      <c r="K480">
        <v>20394.439999999999</v>
      </c>
      <c r="L480" s="71">
        <f t="shared" si="97"/>
        <v>6.0244737772852108E-3</v>
      </c>
      <c r="M480" s="70">
        <f t="shared" si="98"/>
        <v>1</v>
      </c>
    </row>
    <row r="481" spans="1:15">
      <c r="A481" s="68">
        <v>43074</v>
      </c>
      <c r="B481">
        <v>45.88</v>
      </c>
      <c r="C481" s="71">
        <f t="shared" si="95"/>
        <v>6.5430752453665697E-4</v>
      </c>
      <c r="D481" s="38">
        <f t="shared" si="96"/>
        <v>45.936183861876081</v>
      </c>
      <c r="E481" s="70"/>
      <c r="F481">
        <v>45.93</v>
      </c>
      <c r="G481" s="42">
        <f t="shared" si="99"/>
        <v>-1.2230850965987417E-3</v>
      </c>
      <c r="H481" s="70"/>
      <c r="I481" s="71">
        <f t="shared" si="88"/>
        <v>-1.0886131069017813E-3</v>
      </c>
      <c r="J481">
        <v>20394.439999999999</v>
      </c>
      <c r="K481">
        <v>20260.439999999999</v>
      </c>
      <c r="L481" s="71">
        <f t="shared" si="97"/>
        <v>-6.570418212022533E-3</v>
      </c>
      <c r="M481" s="70">
        <f t="shared" si="98"/>
        <v>2</v>
      </c>
    </row>
    <row r="482" spans="1:15">
      <c r="A482" s="68">
        <v>43075</v>
      </c>
      <c r="B482">
        <v>44.86</v>
      </c>
      <c r="C482" s="71">
        <f t="shared" si="95"/>
        <v>-2.2231909328683575E-2</v>
      </c>
      <c r="D482" s="38">
        <f t="shared" si="96"/>
        <v>44.602298178124471</v>
      </c>
      <c r="E482" s="70"/>
      <c r="F482">
        <v>44.6</v>
      </c>
      <c r="G482" s="42">
        <f t="shared" si="99"/>
        <v>5.7777700343235594E-3</v>
      </c>
      <c r="H482" s="70"/>
      <c r="I482" s="71">
        <f t="shared" si="88"/>
        <v>5.8295964125560928E-3</v>
      </c>
      <c r="J482">
        <v>20260.439999999999</v>
      </c>
      <c r="K482">
        <v>19674.77</v>
      </c>
      <c r="L482" s="71">
        <f t="shared" si="97"/>
        <v>-2.8907072107022258E-2</v>
      </c>
      <c r="M482" s="70">
        <f t="shared" si="98"/>
        <v>3</v>
      </c>
    </row>
    <row r="483" spans="1:15">
      <c r="A483" s="68">
        <v>43076</v>
      </c>
      <c r="B483">
        <v>44.79</v>
      </c>
      <c r="C483" s="71">
        <f t="shared" si="95"/>
        <v>-1.5604101649576707E-3</v>
      </c>
      <c r="D483" s="38">
        <f t="shared" si="96"/>
        <v>44.616434753748074</v>
      </c>
      <c r="E483" s="70"/>
      <c r="F483">
        <v>44.62</v>
      </c>
      <c r="G483" s="42">
        <f t="shared" si="99"/>
        <v>3.8901639543789113E-3</v>
      </c>
      <c r="H483" s="70"/>
      <c r="I483" s="71">
        <f t="shared" si="88"/>
        <v>3.8099506947557593E-3</v>
      </c>
      <c r="J483">
        <v>19674.77</v>
      </c>
      <c r="K483">
        <v>19682.02</v>
      </c>
      <c r="L483" s="71">
        <f t="shared" si="97"/>
        <v>3.684922365039256E-4</v>
      </c>
      <c r="M483" s="70">
        <f t="shared" si="98"/>
        <v>4</v>
      </c>
    </row>
    <row r="484" spans="1:15">
      <c r="A484" s="68">
        <v>43077</v>
      </c>
      <c r="B484">
        <v>45.54</v>
      </c>
      <c r="C484" s="71">
        <f t="shared" si="95"/>
        <v>1.6744809109176195E-2</v>
      </c>
      <c r="D484" s="38">
        <f t="shared" si="96"/>
        <v>45.343572346740828</v>
      </c>
      <c r="E484" s="70"/>
      <c r="F484">
        <v>45.34</v>
      </c>
      <c r="G484" s="42">
        <f t="shared" si="99"/>
        <v>4.3319845149627501E-3</v>
      </c>
      <c r="H484" s="70"/>
      <c r="I484" s="71">
        <f t="shared" si="88"/>
        <v>4.4111160123510018E-3</v>
      </c>
      <c r="J484">
        <v>19682.02</v>
      </c>
      <c r="K484">
        <v>20001.189999999999</v>
      </c>
      <c r="L484" s="71">
        <f t="shared" si="97"/>
        <v>1.6216323324536708E-2</v>
      </c>
      <c r="M484" s="70">
        <f t="shared" si="98"/>
        <v>5</v>
      </c>
    </row>
    <row r="485" spans="1:15">
      <c r="A485" s="68">
        <v>43080</v>
      </c>
      <c r="B485">
        <v>45.93</v>
      </c>
      <c r="C485" s="71">
        <f t="shared" si="95"/>
        <v>8.5638998682477929E-3</v>
      </c>
      <c r="D485" s="38">
        <f t="shared" si="96"/>
        <v>45.858318710036762</v>
      </c>
      <c r="E485" s="70"/>
      <c r="F485">
        <v>45.86</v>
      </c>
      <c r="G485" s="42">
        <f t="shared" si="99"/>
        <v>1.5631033142859962E-3</v>
      </c>
      <c r="H485" s="70"/>
      <c r="I485" s="71">
        <f t="shared" si="88"/>
        <v>1.5263846489315114E-3</v>
      </c>
      <c r="J485">
        <v>20001.189999999999</v>
      </c>
      <c r="K485">
        <v>20229.84</v>
      </c>
      <c r="L485" s="71">
        <f t="shared" si="97"/>
        <v>1.1431819806721588E-2</v>
      </c>
      <c r="M485" s="70">
        <f t="shared" si="98"/>
        <v>1</v>
      </c>
    </row>
    <row r="486" spans="1:15">
      <c r="A486" s="68">
        <v>43081</v>
      </c>
      <c r="B486">
        <v>45.45</v>
      </c>
      <c r="C486" s="71">
        <f t="shared" si="95"/>
        <v>-1.04506858262573E-2</v>
      </c>
      <c r="D486" s="38">
        <f t="shared" si="96"/>
        <v>45.414862045374555</v>
      </c>
      <c r="E486" s="70"/>
      <c r="F486">
        <v>45.41</v>
      </c>
      <c r="G486" s="42">
        <f t="shared" si="99"/>
        <v>7.7371047808849625E-4</v>
      </c>
      <c r="H486" s="70"/>
      <c r="I486" s="71">
        <f t="shared" si="88"/>
        <v>8.8086324598113386E-4</v>
      </c>
      <c r="J486">
        <v>20229.84</v>
      </c>
      <c r="K486">
        <v>20033.48</v>
      </c>
      <c r="L486" s="71">
        <f t="shared" si="97"/>
        <v>-9.7064534371008593E-3</v>
      </c>
      <c r="M486" s="70">
        <f t="shared" si="98"/>
        <v>2</v>
      </c>
    </row>
    <row r="487" spans="1:15">
      <c r="A487" s="68">
        <v>43082</v>
      </c>
      <c r="B487">
        <v>46.44</v>
      </c>
      <c r="C487" s="71">
        <f t="shared" si="95"/>
        <v>2.1782178217821579E-2</v>
      </c>
      <c r="D487" s="38">
        <f t="shared" si="96"/>
        <v>46.093706390502305</v>
      </c>
      <c r="E487" s="70"/>
      <c r="F487">
        <v>46.09</v>
      </c>
      <c r="G487" s="42">
        <f t="shared" si="99"/>
        <v>7.5128176190457641E-3</v>
      </c>
      <c r="H487" s="70"/>
      <c r="I487" s="71">
        <f t="shared" si="88"/>
        <v>7.5938381427640422E-3</v>
      </c>
      <c r="J487">
        <v>20033.48</v>
      </c>
      <c r="K487">
        <v>20335.11</v>
      </c>
      <c r="L487" s="71">
        <f t="shared" si="97"/>
        <v>1.5056295760896399E-2</v>
      </c>
      <c r="M487" s="70">
        <f t="shared" si="98"/>
        <v>3</v>
      </c>
    </row>
    <row r="488" spans="1:15">
      <c r="A488" s="68">
        <v>43083</v>
      </c>
      <c r="B488">
        <v>46.01</v>
      </c>
      <c r="C488" s="71">
        <f t="shared" si="95"/>
        <v>-9.2592592592593004E-3</v>
      </c>
      <c r="D488" s="38">
        <f t="shared" si="96"/>
        <v>46.217945238555394</v>
      </c>
      <c r="E488" s="70"/>
      <c r="F488">
        <v>46.22</v>
      </c>
      <c r="G488" s="42">
        <f t="shared" si="99"/>
        <v>-4.4992315751398726E-3</v>
      </c>
      <c r="H488" s="70"/>
      <c r="I488" s="71">
        <f t="shared" si="88"/>
        <v>-4.5434876676763158E-3</v>
      </c>
      <c r="J488">
        <v>20335.11</v>
      </c>
      <c r="K488">
        <v>20391.560000000001</v>
      </c>
      <c r="L488" s="71">
        <f t="shared" si="97"/>
        <v>2.7759869506485124E-3</v>
      </c>
      <c r="M488" s="70">
        <f t="shared" si="98"/>
        <v>4</v>
      </c>
    </row>
    <row r="489" spans="1:15">
      <c r="A489" s="68">
        <v>43084</v>
      </c>
      <c r="B489">
        <v>45.75</v>
      </c>
      <c r="C489" s="71">
        <f t="shared" si="95"/>
        <v>-5.6509454466420195E-3</v>
      </c>
      <c r="D489" s="38">
        <f t="shared" si="96"/>
        <v>45.468931459878497</v>
      </c>
      <c r="E489" s="70"/>
      <c r="F489">
        <v>45.47</v>
      </c>
      <c r="G489" s="42">
        <f t="shared" si="99"/>
        <v>6.181551470359814E-3</v>
      </c>
      <c r="H489" s="70"/>
      <c r="I489" s="71">
        <f t="shared" si="88"/>
        <v>6.1579063118539779E-3</v>
      </c>
      <c r="J489">
        <v>20391.560000000001</v>
      </c>
      <c r="K489">
        <v>20060.2</v>
      </c>
      <c r="L489" s="71">
        <f t="shared" si="97"/>
        <v>-1.6249860236293823E-2</v>
      </c>
      <c r="M489" s="70">
        <f t="shared" si="98"/>
        <v>5</v>
      </c>
    </row>
    <row r="490" spans="1:15">
      <c r="A490" s="68">
        <v>43087</v>
      </c>
      <c r="B490">
        <v>45.98</v>
      </c>
      <c r="C490" s="71">
        <f t="shared" si="95"/>
        <v>5.027322404371537E-3</v>
      </c>
      <c r="D490" s="38">
        <f t="shared" si="96"/>
        <v>45.625040727410493</v>
      </c>
      <c r="E490" s="70"/>
      <c r="F490">
        <v>45.62</v>
      </c>
      <c r="G490" s="42">
        <f t="shared" si="99"/>
        <v>7.7799223174446208E-3</v>
      </c>
      <c r="H490" s="70"/>
      <c r="I490" s="71">
        <f t="shared" si="88"/>
        <v>7.8912757562472624E-3</v>
      </c>
      <c r="J490">
        <v>20060.2</v>
      </c>
      <c r="K490">
        <v>20128.599999999999</v>
      </c>
      <c r="L490" s="71">
        <f t="shared" si="97"/>
        <v>3.4097366925553985E-3</v>
      </c>
      <c r="M490" s="70">
        <f t="shared" si="98"/>
        <v>1</v>
      </c>
    </row>
    <row r="491" spans="1:15">
      <c r="A491" s="68">
        <v>43088</v>
      </c>
      <c r="B491">
        <v>45.88</v>
      </c>
      <c r="C491" s="71">
        <f t="shared" si="95"/>
        <v>-2.1748586341886478E-3</v>
      </c>
      <c r="D491" s="38">
        <f t="shared" si="96"/>
        <v>46.032738998241307</v>
      </c>
      <c r="E491" s="70"/>
      <c r="F491">
        <v>46.03</v>
      </c>
      <c r="G491" s="42">
        <f t="shared" si="99"/>
        <v>-3.3180514904216363E-3</v>
      </c>
      <c r="H491" s="70"/>
      <c r="I491" s="71">
        <f t="shared" si="88"/>
        <v>-3.2587442971974134E-3</v>
      </c>
      <c r="J491">
        <v>20128.599999999999</v>
      </c>
      <c r="K491">
        <v>20310.71</v>
      </c>
      <c r="L491" s="71">
        <f t="shared" si="97"/>
        <v>9.0473256957761539E-3</v>
      </c>
      <c r="M491" s="70">
        <f t="shared" si="98"/>
        <v>2</v>
      </c>
    </row>
    <row r="492" spans="1:15">
      <c r="A492" s="68">
        <v>43089</v>
      </c>
      <c r="B492">
        <v>45.76</v>
      </c>
      <c r="C492" s="71">
        <f t="shared" si="95"/>
        <v>-2.6155187445511263E-3</v>
      </c>
      <c r="D492" s="38">
        <f t="shared" si="96"/>
        <v>45.797501101635547</v>
      </c>
      <c r="E492" s="70"/>
      <c r="F492">
        <v>45.8</v>
      </c>
      <c r="G492" s="42">
        <f t="shared" si="99"/>
        <v>-8.1884602289383768E-4</v>
      </c>
      <c r="H492" s="70"/>
      <c r="I492" s="71">
        <f t="shared" si="88"/>
        <v>-8.7336244541480479E-4</v>
      </c>
      <c r="J492">
        <v>20310.71</v>
      </c>
      <c r="K492">
        <v>20208.12</v>
      </c>
      <c r="L492" s="71">
        <f t="shared" si="97"/>
        <v>-5.0510297276658012E-3</v>
      </c>
      <c r="M492" s="70">
        <f t="shared" si="98"/>
        <v>3</v>
      </c>
    </row>
    <row r="493" spans="1:15">
      <c r="A493" s="68">
        <v>43090</v>
      </c>
      <c r="B493">
        <v>45.71</v>
      </c>
      <c r="C493" s="71">
        <f t="shared" si="95"/>
        <v>-1.0926573426572883E-3</v>
      </c>
      <c r="D493" s="38">
        <f t="shared" si="96"/>
        <v>46.224454328260123</v>
      </c>
      <c r="E493" s="70"/>
      <c r="F493">
        <v>46.22</v>
      </c>
      <c r="G493" s="42">
        <f t="shared" si="99"/>
        <v>-1.1129484073662765E-2</v>
      </c>
      <c r="H493" s="70"/>
      <c r="I493" s="71">
        <f t="shared" si="88"/>
        <v>-1.1034184335785291E-2</v>
      </c>
      <c r="J493">
        <v>20208.12</v>
      </c>
      <c r="K493">
        <v>20395.400000000001</v>
      </c>
      <c r="L493" s="71">
        <f t="shared" si="97"/>
        <v>9.2675617524045073E-3</v>
      </c>
      <c r="M493" s="70">
        <f t="shared" si="98"/>
        <v>4</v>
      </c>
    </row>
    <row r="494" spans="1:15" ht="28">
      <c r="A494" s="68">
        <v>43091</v>
      </c>
      <c r="B494">
        <v>45.98</v>
      </c>
      <c r="C494" s="71">
        <f t="shared" si="95"/>
        <v>5.9068037628526859E-3</v>
      </c>
      <c r="D494" s="38">
        <f t="shared" si="96"/>
        <v>45.681428571651445</v>
      </c>
      <c r="E494" s="70"/>
      <c r="F494">
        <v>45.68</v>
      </c>
      <c r="G494" s="42">
        <f t="shared" si="99"/>
        <v>6.535947707507539E-3</v>
      </c>
      <c r="H494" s="70"/>
      <c r="I494" s="71">
        <f t="shared" si="88"/>
        <v>6.5674255691767769E-3</v>
      </c>
      <c r="J494">
        <v>20395.400000000001</v>
      </c>
      <c r="K494">
        <v>20554.34</v>
      </c>
      <c r="L494" s="71">
        <f t="shared" si="97"/>
        <v>7.7929337007363042E-3</v>
      </c>
      <c r="M494" s="70">
        <f t="shared" si="98"/>
        <v>5</v>
      </c>
      <c r="N494" s="50" t="s">
        <v>614</v>
      </c>
      <c r="O494" s="50">
        <v>0.89181100000000002</v>
      </c>
    </row>
    <row r="495" spans="1:15">
      <c r="A495" s="68">
        <v>43094</v>
      </c>
      <c r="B495">
        <v>45.98</v>
      </c>
      <c r="C495" s="71">
        <f t="shared" si="95"/>
        <v>0</v>
      </c>
      <c r="D495" s="38">
        <f t="shared" ref="D495:D526" si="100">+(F494-O495)*(1+L495)</f>
        <v>45.68</v>
      </c>
      <c r="E495" s="70"/>
      <c r="F495">
        <v>45.68</v>
      </c>
      <c r="G495" s="42">
        <f t="shared" si="99"/>
        <v>6.5674255691767769E-3</v>
      </c>
      <c r="H495" s="70"/>
      <c r="I495" s="71">
        <f t="shared" si="88"/>
        <v>6.5674255691767769E-3</v>
      </c>
      <c r="J495">
        <v>20554.34</v>
      </c>
      <c r="K495">
        <v>20554.34</v>
      </c>
      <c r="L495" s="71">
        <f t="shared" si="97"/>
        <v>0</v>
      </c>
      <c r="M495" s="70">
        <f t="shared" si="98"/>
        <v>1</v>
      </c>
    </row>
    <row r="496" spans="1:15">
      <c r="A496" s="68">
        <v>43095</v>
      </c>
      <c r="B496">
        <v>45.98</v>
      </c>
      <c r="C496" s="71">
        <f t="shared" si="95"/>
        <v>0</v>
      </c>
      <c r="D496" s="38">
        <f t="shared" si="100"/>
        <v>45.68</v>
      </c>
      <c r="E496" s="70"/>
      <c r="F496">
        <v>45.69</v>
      </c>
      <c r="G496" s="42">
        <f t="shared" ref="G496:G501" si="101">+B496/D496-1</f>
        <v>6.5674255691767769E-3</v>
      </c>
      <c r="H496" s="70"/>
      <c r="I496" s="71">
        <f t="shared" si="88"/>
        <v>6.3471219085138308E-3</v>
      </c>
      <c r="J496">
        <v>20554.34</v>
      </c>
      <c r="K496">
        <v>20554.34</v>
      </c>
      <c r="L496" s="71">
        <f t="shared" si="97"/>
        <v>0</v>
      </c>
      <c r="M496" s="70">
        <f t="shared" si="98"/>
        <v>2</v>
      </c>
    </row>
    <row r="497" spans="1:13">
      <c r="A497" s="68">
        <v>43096</v>
      </c>
      <c r="B497">
        <v>45.69</v>
      </c>
      <c r="C497" s="71">
        <f t="shared" si="95"/>
        <v>-6.3070900391474227E-3</v>
      </c>
      <c r="D497" s="38">
        <f t="shared" si="100"/>
        <v>45.710094909396261</v>
      </c>
      <c r="E497" s="70"/>
      <c r="F497">
        <v>45.7</v>
      </c>
      <c r="G497" s="42">
        <f t="shared" si="101"/>
        <v>-4.3961644437828795E-4</v>
      </c>
      <c r="H497" s="70"/>
      <c r="I497" s="71">
        <f t="shared" si="88"/>
        <v>-2.1881838074411242E-4</v>
      </c>
      <c r="J497">
        <v>20554.34</v>
      </c>
      <c r="K497">
        <v>20563.38</v>
      </c>
      <c r="L497" s="71">
        <f t="shared" si="97"/>
        <v>4.3980979199531589E-4</v>
      </c>
      <c r="M497" s="70">
        <f t="shared" si="98"/>
        <v>3</v>
      </c>
    </row>
    <row r="498" spans="1:13">
      <c r="A498" s="68">
        <v>43097</v>
      </c>
      <c r="B498">
        <v>46.07</v>
      </c>
      <c r="C498" s="71">
        <f t="shared" si="95"/>
        <v>8.3169183628803989E-3</v>
      </c>
      <c r="D498" s="38">
        <f t="shared" si="100"/>
        <v>46.116166116659805</v>
      </c>
      <c r="E498" s="70"/>
      <c r="F498">
        <v>46.11</v>
      </c>
      <c r="G498" s="42">
        <f t="shared" si="101"/>
        <v>-1.0010831460494085E-3</v>
      </c>
      <c r="H498" s="70"/>
      <c r="I498" s="71">
        <f t="shared" si="88"/>
        <v>-8.6749078291037396E-4</v>
      </c>
      <c r="J498">
        <v>20563.38</v>
      </c>
      <c r="K498">
        <v>20750.64</v>
      </c>
      <c r="L498" s="71">
        <f t="shared" si="97"/>
        <v>9.1064795768009965E-3</v>
      </c>
      <c r="M498" s="70">
        <f t="shared" si="98"/>
        <v>4</v>
      </c>
    </row>
    <row r="499" spans="1:13">
      <c r="A499" s="68">
        <v>43098</v>
      </c>
      <c r="B499">
        <v>46.17</v>
      </c>
      <c r="C499" s="71">
        <f t="shared" si="95"/>
        <v>2.1706099413936197E-3</v>
      </c>
      <c r="D499" s="38">
        <f t="shared" si="100"/>
        <v>46.181596066434579</v>
      </c>
      <c r="E499" s="70"/>
      <c r="F499">
        <v>46.18</v>
      </c>
      <c r="G499" s="42">
        <f t="shared" si="101"/>
        <v>-2.5109713440596426E-4</v>
      </c>
      <c r="H499" s="70"/>
      <c r="I499" s="71">
        <f t="shared" si="88"/>
        <v>-2.165439584235207E-4</v>
      </c>
      <c r="J499">
        <v>20750.64</v>
      </c>
      <c r="K499">
        <v>20782.86</v>
      </c>
      <c r="L499" s="71">
        <f t="shared" si="97"/>
        <v>1.5527231931160568E-3</v>
      </c>
      <c r="M499" s="70">
        <f t="shared" si="98"/>
        <v>5</v>
      </c>
    </row>
    <row r="500" spans="1:13">
      <c r="A500" s="68">
        <v>43102</v>
      </c>
      <c r="B500">
        <v>47.77</v>
      </c>
      <c r="C500" s="71">
        <f t="shared" si="95"/>
        <v>3.4654537578514111E-2</v>
      </c>
      <c r="D500" s="38">
        <f t="shared" si="100"/>
        <v>47.546233271070484</v>
      </c>
      <c r="E500" s="70"/>
      <c r="F500">
        <v>47.54</v>
      </c>
      <c r="G500" s="42">
        <f t="shared" si="101"/>
        <v>4.7062977135072792E-3</v>
      </c>
      <c r="H500" s="70"/>
      <c r="I500" s="71">
        <f t="shared" si="88"/>
        <v>4.8380311316786884E-3</v>
      </c>
      <c r="J500">
        <v>20782.86</v>
      </c>
      <c r="K500">
        <v>21397.72</v>
      </c>
      <c r="L500" s="71">
        <f t="shared" si="97"/>
        <v>2.9584956064757195E-2</v>
      </c>
      <c r="M500" s="70">
        <f t="shared" si="98"/>
        <v>2</v>
      </c>
    </row>
    <row r="501" spans="1:13">
      <c r="A501" s="68">
        <v>43103</v>
      </c>
      <c r="B501">
        <v>48.18</v>
      </c>
      <c r="C501" s="71">
        <f t="shared" si="95"/>
        <v>8.582792547624063E-3</v>
      </c>
      <c r="D501" s="38">
        <f t="shared" si="100"/>
        <v>47.670904451502302</v>
      </c>
      <c r="E501" s="70"/>
      <c r="F501">
        <v>47.67</v>
      </c>
      <c r="G501" s="42">
        <f t="shared" si="101"/>
        <v>1.0679376746787428E-2</v>
      </c>
      <c r="H501" s="70"/>
      <c r="I501" s="71">
        <f t="shared" si="88"/>
        <v>1.0698552548772833E-2</v>
      </c>
      <c r="J501">
        <v>21397.72</v>
      </c>
      <c r="K501">
        <v>21456.639999999999</v>
      </c>
      <c r="L501" s="71">
        <f t="shared" si="97"/>
        <v>2.7535643984497593E-3</v>
      </c>
      <c r="M501" s="70">
        <f t="shared" si="98"/>
        <v>3</v>
      </c>
    </row>
    <row r="502" spans="1:13">
      <c r="A502" s="68">
        <v>43104</v>
      </c>
      <c r="B502">
        <v>48.34</v>
      </c>
      <c r="C502" s="71">
        <f t="shared" si="95"/>
        <v>3.3208800332089616E-3</v>
      </c>
      <c r="D502" s="38">
        <f t="shared" si="100"/>
        <v>48.101763211761025</v>
      </c>
      <c r="E502" s="70"/>
      <c r="F502">
        <v>48.1</v>
      </c>
      <c r="G502" s="42">
        <f t="shared" ref="G502:G533" si="102">+B502/D502-1</f>
        <v>4.9527662258486149E-3</v>
      </c>
      <c r="H502" s="70"/>
      <c r="I502" s="71">
        <f t="shared" si="88"/>
        <v>4.9896049896049899E-3</v>
      </c>
      <c r="J502">
        <v>21456.639999999999</v>
      </c>
      <c r="K502">
        <v>21650.98</v>
      </c>
      <c r="L502" s="71">
        <f t="shared" si="97"/>
        <v>9.0573360973573713E-3</v>
      </c>
      <c r="M502" s="70">
        <f t="shared" si="98"/>
        <v>4</v>
      </c>
    </row>
    <row r="503" spans="1:13">
      <c r="A503" s="68">
        <v>43105</v>
      </c>
      <c r="B503">
        <v>48.54</v>
      </c>
      <c r="C503" s="71">
        <f t="shared" si="95"/>
        <v>4.1373603640875167E-3</v>
      </c>
      <c r="D503" s="38">
        <f t="shared" si="100"/>
        <v>48.255334862440407</v>
      </c>
      <c r="E503" s="70"/>
      <c r="F503">
        <v>48.26</v>
      </c>
      <c r="G503" s="42">
        <f t="shared" si="102"/>
        <v>5.8991433459341103E-3</v>
      </c>
      <c r="H503" s="70"/>
      <c r="I503" s="71">
        <f t="shared" si="88"/>
        <v>5.8019063406549165E-3</v>
      </c>
      <c r="J503">
        <v>21650.98</v>
      </c>
      <c r="K503">
        <v>21720.9</v>
      </c>
      <c r="L503" s="71">
        <f t="shared" si="97"/>
        <v>3.2294150195510962E-3</v>
      </c>
      <c r="M503" s="70">
        <f t="shared" si="98"/>
        <v>5</v>
      </c>
    </row>
    <row r="504" spans="1:13">
      <c r="A504" s="68">
        <v>43108</v>
      </c>
      <c r="B504">
        <v>48.71</v>
      </c>
      <c r="C504" s="71">
        <f t="shared" si="95"/>
        <v>3.5022661722290405E-3</v>
      </c>
      <c r="D504" s="38">
        <f t="shared" si="100"/>
        <v>48.571832889060765</v>
      </c>
      <c r="E504" s="70"/>
      <c r="F504">
        <v>48.57</v>
      </c>
      <c r="G504" s="42">
        <f t="shared" si="102"/>
        <v>2.8445933110001764E-3</v>
      </c>
      <c r="H504" s="70"/>
      <c r="I504" s="71">
        <f t="shared" si="88"/>
        <v>2.8824377187564032E-3</v>
      </c>
      <c r="J504">
        <v>21720.9</v>
      </c>
      <c r="K504">
        <v>21861.25</v>
      </c>
      <c r="L504" s="71">
        <f t="shared" si="97"/>
        <v>6.4615186295227112E-3</v>
      </c>
      <c r="M504" s="70">
        <f t="shared" si="98"/>
        <v>1</v>
      </c>
    </row>
    <row r="505" spans="1:13">
      <c r="A505" s="68">
        <v>43109</v>
      </c>
      <c r="B505">
        <v>48.57</v>
      </c>
      <c r="C505" s="71">
        <f t="shared" si="95"/>
        <v>-2.8741531513036822E-3</v>
      </c>
      <c r="D505" s="38">
        <f t="shared" si="100"/>
        <v>48.628853876150728</v>
      </c>
      <c r="E505" s="70"/>
      <c r="F505">
        <v>48.62</v>
      </c>
      <c r="G505" s="42">
        <f t="shared" si="102"/>
        <v>-1.2102665693215497E-3</v>
      </c>
      <c r="H505" s="70"/>
      <c r="I505" s="71">
        <f t="shared" si="88"/>
        <v>-1.0283833813244936E-3</v>
      </c>
      <c r="J505">
        <v>21861.25</v>
      </c>
      <c r="K505">
        <v>21887.74</v>
      </c>
      <c r="L505" s="71">
        <f t="shared" si="97"/>
        <v>1.2117330893706146E-3</v>
      </c>
      <c r="M505" s="70">
        <f t="shared" si="98"/>
        <v>2</v>
      </c>
    </row>
    <row r="506" spans="1:13">
      <c r="A506" s="68">
        <v>43110</v>
      </c>
      <c r="B506">
        <v>48.62</v>
      </c>
      <c r="C506" s="71">
        <f t="shared" si="95"/>
        <v>1.0294420424130646E-3</v>
      </c>
      <c r="D506" s="38">
        <f t="shared" si="100"/>
        <v>48.785422807471214</v>
      </c>
      <c r="E506" s="70"/>
      <c r="F506">
        <v>48.79</v>
      </c>
      <c r="G506" s="42">
        <f t="shared" si="102"/>
        <v>-3.3908245117408864E-3</v>
      </c>
      <c r="H506" s="70"/>
      <c r="I506" s="71">
        <f t="shared" si="88"/>
        <v>-3.4843205574913716E-3</v>
      </c>
      <c r="J506">
        <v>21887.74</v>
      </c>
      <c r="K506">
        <v>21962.21</v>
      </c>
      <c r="L506" s="71">
        <f t="shared" si="97"/>
        <v>3.4023613219089643E-3</v>
      </c>
      <c r="M506" s="70">
        <f t="shared" si="98"/>
        <v>3</v>
      </c>
    </row>
    <row r="507" spans="1:13">
      <c r="A507" s="68">
        <v>43111</v>
      </c>
      <c r="B507">
        <v>48.96</v>
      </c>
      <c r="C507" s="71">
        <f t="shared" si="95"/>
        <v>6.9930069930070893E-3</v>
      </c>
      <c r="D507" s="38">
        <f t="shared" si="100"/>
        <v>48.64762129129992</v>
      </c>
      <c r="E507" s="70"/>
      <c r="F507">
        <v>48.65</v>
      </c>
      <c r="G507" s="42">
        <f t="shared" si="102"/>
        <v>6.4212535044534391E-3</v>
      </c>
      <c r="H507" s="70"/>
      <c r="I507" s="71">
        <f t="shared" si="88"/>
        <v>6.3720452209661271E-3</v>
      </c>
      <c r="J507">
        <v>21962.21</v>
      </c>
      <c r="K507">
        <v>21898.12</v>
      </c>
      <c r="L507" s="71">
        <f t="shared" si="97"/>
        <v>-2.9181944804279603E-3</v>
      </c>
      <c r="M507" s="70">
        <f t="shared" si="98"/>
        <v>4</v>
      </c>
    </row>
    <row r="508" spans="1:13">
      <c r="A508" s="68">
        <v>43112</v>
      </c>
      <c r="B508">
        <v>49.79</v>
      </c>
      <c r="C508" s="71">
        <f t="shared" si="95"/>
        <v>1.6952614379085018E-2</v>
      </c>
      <c r="D508" s="38">
        <f t="shared" si="100"/>
        <v>49.311763452753027</v>
      </c>
      <c r="E508" s="70"/>
      <c r="F508">
        <v>49.31</v>
      </c>
      <c r="G508" s="42">
        <f t="shared" si="102"/>
        <v>9.698224394371513E-3</v>
      </c>
      <c r="H508" s="70"/>
      <c r="I508" s="71">
        <f t="shared" si="88"/>
        <v>9.7343338065301044E-3</v>
      </c>
      <c r="J508">
        <v>21898.12</v>
      </c>
      <c r="K508">
        <v>22195.99</v>
      </c>
      <c r="L508" s="71">
        <f t="shared" si="97"/>
        <v>1.3602537569435302E-2</v>
      </c>
      <c r="M508" s="70">
        <f t="shared" si="98"/>
        <v>5</v>
      </c>
    </row>
    <row r="509" spans="1:13">
      <c r="A509" s="68">
        <v>43115</v>
      </c>
      <c r="B509">
        <v>49.79</v>
      </c>
      <c r="C509" s="71">
        <f t="shared" si="95"/>
        <v>0</v>
      </c>
      <c r="D509" s="38">
        <f t="shared" si="100"/>
        <v>49.002023410534967</v>
      </c>
      <c r="E509" s="70"/>
      <c r="F509">
        <v>49</v>
      </c>
      <c r="G509" s="42">
        <f t="shared" si="102"/>
        <v>1.6080490857763641E-2</v>
      </c>
      <c r="H509" s="70"/>
      <c r="I509" s="71">
        <f t="shared" si="88"/>
        <v>1.6122448979591919E-2</v>
      </c>
      <c r="J509">
        <v>22195.99</v>
      </c>
      <c r="K509">
        <v>22057.360000000001</v>
      </c>
      <c r="L509" s="71">
        <f t="shared" si="97"/>
        <v>-6.2457227634361567E-3</v>
      </c>
      <c r="M509" s="70">
        <f t="shared" si="98"/>
        <v>1</v>
      </c>
    </row>
    <row r="510" spans="1:13">
      <c r="A510" s="68">
        <v>43116</v>
      </c>
      <c r="B510">
        <v>49.8</v>
      </c>
      <c r="C510" s="71">
        <f t="shared" si="95"/>
        <v>2.0084354287996931E-4</v>
      </c>
      <c r="D510" s="38">
        <f t="shared" si="100"/>
        <v>50.184537950144531</v>
      </c>
      <c r="E510" s="70"/>
      <c r="F510">
        <v>50.18</v>
      </c>
      <c r="G510" s="42">
        <f t="shared" si="102"/>
        <v>-7.6624786408624468E-3</v>
      </c>
      <c r="H510" s="70"/>
      <c r="I510" s="71">
        <f t="shared" si="88"/>
        <v>-7.5727381426863305E-3</v>
      </c>
      <c r="J510">
        <v>22057.360000000001</v>
      </c>
      <c r="K510">
        <v>22590.58</v>
      </c>
      <c r="L510" s="71">
        <f t="shared" si="97"/>
        <v>2.4174243880500601E-2</v>
      </c>
      <c r="M510" s="70">
        <f t="shared" si="98"/>
        <v>2</v>
      </c>
    </row>
    <row r="511" spans="1:13">
      <c r="A511" s="68">
        <v>43117</v>
      </c>
      <c r="B511">
        <v>50.72</v>
      </c>
      <c r="C511" s="71">
        <f t="shared" si="95"/>
        <v>1.8473895582329369E-2</v>
      </c>
      <c r="D511" s="38">
        <f t="shared" si="100"/>
        <v>50.329803112624816</v>
      </c>
      <c r="E511" s="70"/>
      <c r="F511">
        <v>50.33</v>
      </c>
      <c r="G511" s="42">
        <f t="shared" si="102"/>
        <v>7.752799797408727E-3</v>
      </c>
      <c r="H511" s="70"/>
      <c r="I511" s="71">
        <f t="shared" si="88"/>
        <v>7.7488575402344662E-3</v>
      </c>
      <c r="J511">
        <v>22590.58</v>
      </c>
      <c r="K511">
        <v>22658.02</v>
      </c>
      <c r="L511" s="71">
        <f t="shared" si="97"/>
        <v>2.9853151180712079E-3</v>
      </c>
      <c r="M511" s="70">
        <f t="shared" si="98"/>
        <v>3</v>
      </c>
    </row>
    <row r="512" spans="1:13">
      <c r="A512" s="68">
        <v>43118</v>
      </c>
      <c r="B512">
        <v>51.07</v>
      </c>
      <c r="C512" s="71">
        <f t="shared" si="95"/>
        <v>6.900630914826511E-3</v>
      </c>
      <c r="D512" s="38">
        <f t="shared" si="100"/>
        <v>50.935678744215068</v>
      </c>
      <c r="E512" s="70"/>
      <c r="F512">
        <v>50.93</v>
      </c>
      <c r="G512" s="42">
        <f t="shared" si="102"/>
        <v>2.6370759965614887E-3</v>
      </c>
      <c r="H512" s="70"/>
      <c r="I512" s="71">
        <f t="shared" si="88"/>
        <v>2.7488709994110128E-3</v>
      </c>
      <c r="J512">
        <v>22658.02</v>
      </c>
      <c r="K512">
        <v>22930.69</v>
      </c>
      <c r="L512" s="71">
        <f t="shared" si="97"/>
        <v>1.2034149497617053E-2</v>
      </c>
      <c r="M512" s="70">
        <f t="shared" si="98"/>
        <v>4</v>
      </c>
    </row>
    <row r="513" spans="1:14" ht="42">
      <c r="A513" s="68">
        <v>43119</v>
      </c>
      <c r="B513">
        <v>51.92</v>
      </c>
      <c r="C513" s="71">
        <f t="shared" si="95"/>
        <v>1.664382220481686E-2</v>
      </c>
      <c r="D513" s="38">
        <f t="shared" si="100"/>
        <v>51.362081293672375</v>
      </c>
      <c r="E513" s="70"/>
      <c r="F513">
        <v>51.36</v>
      </c>
      <c r="G513" s="42">
        <f t="shared" si="102"/>
        <v>1.0862462974146725E-2</v>
      </c>
      <c r="H513" s="70"/>
      <c r="I513" s="71">
        <f t="shared" si="88"/>
        <v>1.0903426791277315E-2</v>
      </c>
      <c r="J513">
        <v>22930.69</v>
      </c>
      <c r="K513">
        <v>23125.23</v>
      </c>
      <c r="L513" s="71">
        <f t="shared" si="97"/>
        <v>8.4838266968854104E-3</v>
      </c>
      <c r="M513" s="70">
        <f t="shared" si="98"/>
        <v>5</v>
      </c>
      <c r="N513" s="50" t="s">
        <v>635</v>
      </c>
    </row>
    <row r="514" spans="1:14">
      <c r="A514" s="68">
        <v>43122</v>
      </c>
      <c r="B514">
        <v>52.21</v>
      </c>
      <c r="C514" s="71">
        <f t="shared" si="95"/>
        <v>5.5855161787365937E-3</v>
      </c>
      <c r="D514" s="38">
        <f t="shared" si="100"/>
        <v>51.701448988831679</v>
      </c>
      <c r="E514" s="70"/>
      <c r="F514">
        <v>51.7</v>
      </c>
      <c r="G514" s="42">
        <f t="shared" si="102"/>
        <v>9.836300937681175E-3</v>
      </c>
      <c r="H514" s="70"/>
      <c r="I514" s="71">
        <f t="shared" si="88"/>
        <v>9.8646034816247674E-3</v>
      </c>
      <c r="J514">
        <v>23125.23</v>
      </c>
      <c r="K514">
        <v>23278.97</v>
      </c>
      <c r="L514" s="71">
        <f t="shared" si="97"/>
        <v>6.6481500940747118E-3</v>
      </c>
      <c r="M514" s="70">
        <f t="shared" si="98"/>
        <v>1</v>
      </c>
      <c r="N514" s="50" t="s">
        <v>638</v>
      </c>
    </row>
    <row r="515" spans="1:14">
      <c r="A515" s="68">
        <v>43123</v>
      </c>
      <c r="B515">
        <v>53.03</v>
      </c>
      <c r="C515" s="71">
        <f t="shared" si="95"/>
        <v>1.5705803485922321E-2</v>
      </c>
      <c r="D515" s="38">
        <f t="shared" si="100"/>
        <v>52.813153803626193</v>
      </c>
      <c r="E515" s="70"/>
      <c r="F515">
        <v>52.81</v>
      </c>
      <c r="G515" s="42">
        <f t="shared" si="102"/>
        <v>4.1059126516114208E-3</v>
      </c>
      <c r="H515" s="70"/>
      <c r="I515" s="71">
        <f t="shared" si="88"/>
        <v>4.1658776746829052E-3</v>
      </c>
      <c r="J515">
        <v>23278.97</v>
      </c>
      <c r="K515">
        <v>23780.19</v>
      </c>
      <c r="L515" s="71">
        <f t="shared" si="97"/>
        <v>2.1531021346734791E-2</v>
      </c>
      <c r="M515" s="70">
        <f t="shared" si="98"/>
        <v>2</v>
      </c>
    </row>
    <row r="516" spans="1:14">
      <c r="A516" s="68">
        <v>43124</v>
      </c>
      <c r="B516">
        <v>53.35</v>
      </c>
      <c r="C516" s="71">
        <f t="shared" si="95"/>
        <v>6.0343201961154946E-3</v>
      </c>
      <c r="D516" s="38">
        <f t="shared" si="100"/>
        <v>53.141292382441023</v>
      </c>
      <c r="E516" s="70"/>
      <c r="F516">
        <v>53.14</v>
      </c>
      <c r="G516" s="42">
        <f t="shared" si="102"/>
        <v>3.9274095190793279E-3</v>
      </c>
      <c r="H516" s="70"/>
      <c r="I516" s="71">
        <f t="shared" si="88"/>
        <v>3.9518253669552639E-3</v>
      </c>
      <c r="J516">
        <v>23780.19</v>
      </c>
      <c r="K516">
        <v>23929.37</v>
      </c>
      <c r="L516" s="71">
        <f t="shared" si="97"/>
        <v>6.2732888172887247E-3</v>
      </c>
      <c r="M516" s="70">
        <f t="shared" si="98"/>
        <v>3</v>
      </c>
    </row>
    <row r="517" spans="1:14">
      <c r="A517" s="68">
        <v>43125</v>
      </c>
      <c r="B517">
        <v>52.64</v>
      </c>
      <c r="C517" s="71">
        <f t="shared" ref="C517:C580" si="103">B517/B516-1</f>
        <v>-1.3308341143392743E-2</v>
      </c>
      <c r="D517" s="38">
        <f t="shared" si="100"/>
        <v>52.340613898318267</v>
      </c>
      <c r="E517" s="70"/>
      <c r="F517">
        <v>52.34</v>
      </c>
      <c r="G517" s="42">
        <f t="shared" si="102"/>
        <v>5.7199577800777224E-3</v>
      </c>
      <c r="H517" s="70"/>
      <c r="I517" s="71">
        <f t="shared" si="88"/>
        <v>5.7317539166985565E-3</v>
      </c>
      <c r="J517">
        <v>23929.37</v>
      </c>
      <c r="K517">
        <v>23569.4</v>
      </c>
      <c r="L517" s="71">
        <f t="shared" ref="L517:L580" si="104">+K517/J517-1</f>
        <v>-1.5043020355320569E-2</v>
      </c>
      <c r="M517" s="70">
        <f t="shared" ref="M517:M580" si="105">WEEKDAY(A517,2)</f>
        <v>4</v>
      </c>
    </row>
    <row r="518" spans="1:14">
      <c r="A518" s="68">
        <v>43126</v>
      </c>
      <c r="B518">
        <v>54</v>
      </c>
      <c r="C518" s="71">
        <f t="shared" si="103"/>
        <v>2.5835866261398222E-2</v>
      </c>
      <c r="D518" s="38">
        <f t="shared" si="100"/>
        <v>53.421002851154462</v>
      </c>
      <c r="E518" s="70"/>
      <c r="F518">
        <v>53.42</v>
      </c>
      <c r="G518" s="42">
        <f t="shared" si="102"/>
        <v>1.0838380373703993E-2</v>
      </c>
      <c r="H518" s="70"/>
      <c r="I518" s="71">
        <f t="shared" si="88"/>
        <v>1.0857356795207718E-2</v>
      </c>
      <c r="J518">
        <v>23569.4</v>
      </c>
      <c r="K518">
        <v>24056.19</v>
      </c>
      <c r="L518" s="71">
        <f t="shared" si="104"/>
        <v>2.0653474420222695E-2</v>
      </c>
      <c r="M518" s="70">
        <f t="shared" si="105"/>
        <v>5</v>
      </c>
    </row>
    <row r="519" spans="1:14">
      <c r="A519" s="68">
        <v>43129</v>
      </c>
      <c r="B519">
        <v>52.85</v>
      </c>
      <c r="C519" s="71">
        <f t="shared" si="103"/>
        <v>-2.1296296296296258E-2</v>
      </c>
      <c r="D519" s="38">
        <f t="shared" si="100"/>
        <v>53.14470796913394</v>
      </c>
      <c r="E519" s="70"/>
      <c r="F519">
        <v>53.15</v>
      </c>
      <c r="G519" s="42">
        <f t="shared" si="102"/>
        <v>-5.5453869330714944E-3</v>
      </c>
      <c r="H519" s="70"/>
      <c r="I519" s="71">
        <f t="shared" si="88"/>
        <v>-5.6444026340545239E-3</v>
      </c>
      <c r="J519">
        <v>24056.19</v>
      </c>
      <c r="K519">
        <v>23932.22</v>
      </c>
      <c r="L519" s="71">
        <f t="shared" si="104"/>
        <v>-5.1533513827417554E-3</v>
      </c>
      <c r="M519" s="70">
        <f t="shared" si="105"/>
        <v>1</v>
      </c>
    </row>
    <row r="520" spans="1:14">
      <c r="A520" s="68">
        <v>43130</v>
      </c>
      <c r="B520">
        <v>51.98</v>
      </c>
      <c r="C520" s="71">
        <f t="shared" si="103"/>
        <v>-1.6461684011352951E-2</v>
      </c>
      <c r="D520" s="38">
        <f t="shared" si="100"/>
        <v>52.220438764143061</v>
      </c>
      <c r="E520" s="70"/>
      <c r="F520">
        <v>52.22</v>
      </c>
      <c r="G520" s="42">
        <f t="shared" si="102"/>
        <v>-4.6043037904951456E-3</v>
      </c>
      <c r="H520" s="70"/>
      <c r="I520" s="71">
        <f t="shared" si="88"/>
        <v>-4.5959402527767645E-3</v>
      </c>
      <c r="J520">
        <v>23932.22</v>
      </c>
      <c r="K520">
        <v>23513.66</v>
      </c>
      <c r="L520" s="71">
        <f t="shared" si="104"/>
        <v>-1.7489392960619687E-2</v>
      </c>
      <c r="M520" s="70">
        <f t="shared" si="105"/>
        <v>2</v>
      </c>
      <c r="N520" s="50" t="s">
        <v>655</v>
      </c>
    </row>
    <row r="521" spans="1:14">
      <c r="A521" s="68">
        <v>43131</v>
      </c>
      <c r="B521">
        <v>52.67</v>
      </c>
      <c r="C521" s="71">
        <f t="shared" si="103"/>
        <v>1.3274336283185972E-2</v>
      </c>
      <c r="D521" s="38">
        <f t="shared" si="100"/>
        <v>52.614886980589162</v>
      </c>
      <c r="E521" s="70"/>
      <c r="F521">
        <v>52.61</v>
      </c>
      <c r="G521" s="42">
        <f t="shared" si="102"/>
        <v>1.047479574196819E-3</v>
      </c>
      <c r="H521" s="70"/>
      <c r="I521" s="71">
        <f t="shared" si="88"/>
        <v>1.1404675917126017E-3</v>
      </c>
      <c r="J521">
        <v>23513.66</v>
      </c>
      <c r="K521">
        <v>23691.47</v>
      </c>
      <c r="L521" s="71">
        <f t="shared" si="104"/>
        <v>7.5619873724466213E-3</v>
      </c>
      <c r="M521" s="70">
        <f t="shared" si="105"/>
        <v>3</v>
      </c>
    </row>
    <row r="522" spans="1:14">
      <c r="A522" s="68">
        <v>43132</v>
      </c>
      <c r="B522">
        <v>51.91</v>
      </c>
      <c r="C522" s="71">
        <f t="shared" si="103"/>
        <v>-1.442946648946275E-2</v>
      </c>
      <c r="D522" s="38">
        <f t="shared" si="100"/>
        <v>52.20726645919396</v>
      </c>
      <c r="E522" s="70"/>
      <c r="F522">
        <v>52.21</v>
      </c>
      <c r="G522" s="42">
        <f t="shared" si="102"/>
        <v>-5.6939671305393791E-3</v>
      </c>
      <c r="H522" s="70"/>
      <c r="I522" s="71">
        <f t="shared" si="88"/>
        <v>-5.7460256655813557E-3</v>
      </c>
      <c r="J522">
        <v>23691.47</v>
      </c>
      <c r="K522">
        <v>23510.11</v>
      </c>
      <c r="L522" s="71">
        <f t="shared" si="104"/>
        <v>-7.6550758564158938E-3</v>
      </c>
      <c r="M522" s="70">
        <f t="shared" si="105"/>
        <v>4</v>
      </c>
    </row>
    <row r="523" spans="1:14">
      <c r="A523" s="68">
        <v>43133</v>
      </c>
      <c r="B523">
        <v>51.07</v>
      </c>
      <c r="C523" s="71">
        <f t="shared" si="103"/>
        <v>-1.618185320747445E-2</v>
      </c>
      <c r="D523" s="38">
        <f t="shared" si="100"/>
        <v>52.498186303679567</v>
      </c>
      <c r="E523" s="70"/>
      <c r="F523">
        <v>52.49</v>
      </c>
      <c r="G523" s="42">
        <f t="shared" si="102"/>
        <v>-2.7204488464003695E-2</v>
      </c>
      <c r="H523" s="70"/>
      <c r="I523" s="71">
        <f t="shared" si="88"/>
        <v>-2.7052771956563193E-2</v>
      </c>
      <c r="J523">
        <v>23510.11</v>
      </c>
      <c r="K523">
        <v>23639.88</v>
      </c>
      <c r="L523" s="71">
        <f t="shared" si="104"/>
        <v>5.5197529913726395E-3</v>
      </c>
      <c r="M523" s="70">
        <f t="shared" si="105"/>
        <v>5</v>
      </c>
    </row>
    <row r="524" spans="1:14">
      <c r="A524" s="68">
        <v>43136</v>
      </c>
      <c r="B524">
        <v>49.88</v>
      </c>
      <c r="C524" s="71">
        <f t="shared" si="103"/>
        <v>-2.3301351086743693E-2</v>
      </c>
      <c r="D524" s="38">
        <f t="shared" si="100"/>
        <v>52.067968487995714</v>
      </c>
      <c r="E524" s="70"/>
      <c r="F524">
        <v>52.07</v>
      </c>
      <c r="G524" s="42">
        <f t="shared" si="102"/>
        <v>-4.2021391491395499E-2</v>
      </c>
      <c r="H524" s="70"/>
      <c r="I524" s="71">
        <f t="shared" si="88"/>
        <v>-4.2058767044363288E-2</v>
      </c>
      <c r="J524">
        <v>23639.88</v>
      </c>
      <c r="K524">
        <v>23449.81</v>
      </c>
      <c r="L524" s="71">
        <f t="shared" si="104"/>
        <v>-8.0402269385462244E-3</v>
      </c>
      <c r="M524" s="70">
        <f t="shared" si="105"/>
        <v>1</v>
      </c>
      <c r="N524" s="50" t="s">
        <v>663</v>
      </c>
    </row>
    <row r="525" spans="1:14">
      <c r="A525" s="68">
        <v>43137</v>
      </c>
      <c r="B525">
        <v>50.77</v>
      </c>
      <c r="C525" s="71">
        <f t="shared" si="103"/>
        <v>1.7842822774659206E-2</v>
      </c>
      <c r="D525" s="38">
        <f t="shared" si="100"/>
        <v>48.860996489950239</v>
      </c>
      <c r="E525" s="70"/>
      <c r="F525">
        <v>48.86</v>
      </c>
      <c r="G525" s="42">
        <f t="shared" si="102"/>
        <v>3.9070089584489098E-2</v>
      </c>
      <c r="H525" s="70"/>
      <c r="I525" s="71">
        <f t="shared" si="88"/>
        <v>3.9091281211625084E-2</v>
      </c>
      <c r="J525">
        <v>23449.81</v>
      </c>
      <c r="K525">
        <v>22004.63</v>
      </c>
      <c r="L525" s="71">
        <f t="shared" si="104"/>
        <v>-6.162864432590287E-2</v>
      </c>
      <c r="M525" s="70">
        <f t="shared" si="105"/>
        <v>2</v>
      </c>
    </row>
    <row r="526" spans="1:14" ht="70">
      <c r="A526" s="68">
        <v>43138</v>
      </c>
      <c r="B526">
        <v>48.06</v>
      </c>
      <c r="C526" s="71">
        <f t="shared" si="103"/>
        <v>-5.3377979121528529E-2</v>
      </c>
      <c r="D526" s="38">
        <f t="shared" si="100"/>
        <v>47.992651028442644</v>
      </c>
      <c r="E526" s="70"/>
      <c r="F526">
        <v>47.99</v>
      </c>
      <c r="G526" s="42">
        <f t="shared" si="102"/>
        <v>1.403318427178446E-3</v>
      </c>
      <c r="H526" s="70"/>
      <c r="I526" s="71">
        <f t="shared" si="88"/>
        <v>1.4586372160867445E-3</v>
      </c>
      <c r="J526">
        <v>22004.63</v>
      </c>
      <c r="K526">
        <v>21614.01</v>
      </c>
      <c r="L526" s="71">
        <f t="shared" si="104"/>
        <v>-1.7751718615582335E-2</v>
      </c>
      <c r="M526" s="70">
        <f t="shared" si="105"/>
        <v>3</v>
      </c>
      <c r="N526" s="50" t="s">
        <v>670</v>
      </c>
    </row>
    <row r="527" spans="1:14">
      <c r="A527" s="68">
        <v>43139</v>
      </c>
      <c r="B527">
        <v>46.05</v>
      </c>
      <c r="C527" s="71">
        <f t="shared" si="103"/>
        <v>-4.1822721598002599E-2</v>
      </c>
      <c r="D527" s="38">
        <f t="shared" ref="D527:D558" si="106">+(F526-O527)*(1+L527)</f>
        <v>47.870946487949254</v>
      </c>
      <c r="E527" s="70"/>
      <c r="F527">
        <v>47.87</v>
      </c>
      <c r="G527" s="42">
        <f t="shared" si="102"/>
        <v>-3.8038656461652609E-2</v>
      </c>
      <c r="H527" s="70"/>
      <c r="I527" s="71">
        <f t="shared" si="88"/>
        <v>-3.8019636515562949E-2</v>
      </c>
      <c r="J527">
        <v>21614.01</v>
      </c>
      <c r="K527">
        <v>21560.39</v>
      </c>
      <c r="L527" s="71">
        <f t="shared" si="104"/>
        <v>-2.4807983340434658E-3</v>
      </c>
      <c r="M527" s="70">
        <f t="shared" si="105"/>
        <v>4</v>
      </c>
      <c r="N527" s="50" t="s">
        <v>674</v>
      </c>
    </row>
    <row r="528" spans="1:14">
      <c r="A528" s="68">
        <v>43140</v>
      </c>
      <c r="B528">
        <v>46.12</v>
      </c>
      <c r="C528" s="71">
        <f t="shared" si="103"/>
        <v>1.5200868621063623E-3</v>
      </c>
      <c r="D528" s="38">
        <f t="shared" si="106"/>
        <v>46.024440615406306</v>
      </c>
      <c r="E528" s="70"/>
      <c r="F528">
        <v>46.03</v>
      </c>
      <c r="G528" s="42">
        <f t="shared" si="102"/>
        <v>2.0762747643630064E-3</v>
      </c>
      <c r="H528" s="70"/>
      <c r="I528" s="71">
        <f t="shared" si="88"/>
        <v>1.9552465783183592E-3</v>
      </c>
      <c r="J528">
        <v>21560.39</v>
      </c>
      <c r="K528">
        <v>20729.16</v>
      </c>
      <c r="L528" s="71">
        <f t="shared" si="104"/>
        <v>-3.855356976381219E-2</v>
      </c>
      <c r="M528" s="70">
        <f t="shared" si="105"/>
        <v>5</v>
      </c>
    </row>
    <row r="529" spans="1:14">
      <c r="A529" s="68">
        <v>43143</v>
      </c>
      <c r="B529">
        <v>46.69</v>
      </c>
      <c r="C529" s="71">
        <f t="shared" si="103"/>
        <v>1.235906331309633E-2</v>
      </c>
      <c r="D529" s="38">
        <f t="shared" si="106"/>
        <v>46.005018886438236</v>
      </c>
      <c r="E529" s="70"/>
      <c r="F529">
        <v>46</v>
      </c>
      <c r="G529" s="42">
        <f t="shared" si="102"/>
        <v>1.4889269261091131E-2</v>
      </c>
      <c r="H529" s="70"/>
      <c r="I529" s="71">
        <f t="shared" si="88"/>
        <v>1.4999999999999902E-2</v>
      </c>
      <c r="J529">
        <v>20729.16</v>
      </c>
      <c r="K529">
        <v>20717.91</v>
      </c>
      <c r="L529" s="71">
        <f t="shared" si="104"/>
        <v>-5.4271374238035186E-4</v>
      </c>
      <c r="M529" s="70">
        <f t="shared" si="105"/>
        <v>1</v>
      </c>
    </row>
    <row r="530" spans="1:14">
      <c r="A530" s="68">
        <v>43144</v>
      </c>
      <c r="B530">
        <v>46.69</v>
      </c>
      <c r="C530" s="71">
        <f t="shared" si="103"/>
        <v>0</v>
      </c>
      <c r="D530" s="38">
        <f t="shared" si="106"/>
        <v>46.447657123715665</v>
      </c>
      <c r="E530" s="70"/>
      <c r="F530">
        <v>46.44</v>
      </c>
      <c r="G530" s="42">
        <f t="shared" si="102"/>
        <v>5.2175479085809773E-3</v>
      </c>
      <c r="H530" s="70"/>
      <c r="I530" s="71">
        <f t="shared" si="88"/>
        <v>5.3832902670112315E-3</v>
      </c>
      <c r="J530">
        <v>20717.91</v>
      </c>
      <c r="K530">
        <v>20919.53</v>
      </c>
      <c r="L530" s="71">
        <f t="shared" si="104"/>
        <v>9.7316766025143941E-3</v>
      </c>
      <c r="M530" s="70">
        <f t="shared" si="105"/>
        <v>2</v>
      </c>
    </row>
    <row r="531" spans="1:14">
      <c r="A531" s="68">
        <v>43145</v>
      </c>
      <c r="B531">
        <v>48.11</v>
      </c>
      <c r="C531" s="71">
        <f t="shared" si="103"/>
        <v>3.0413364746198379E-2</v>
      </c>
      <c r="D531" s="38">
        <f t="shared" si="106"/>
        <v>47.456730299390088</v>
      </c>
      <c r="E531" s="70"/>
      <c r="F531">
        <v>47.46</v>
      </c>
      <c r="G531" s="42">
        <f t="shared" si="102"/>
        <v>1.3765585966176497E-2</v>
      </c>
      <c r="H531" s="70"/>
      <c r="I531" s="71">
        <f t="shared" si="88"/>
        <v>1.3695743784239323E-2</v>
      </c>
      <c r="J531">
        <v>20919.53</v>
      </c>
      <c r="K531">
        <v>21377.53</v>
      </c>
      <c r="L531" s="71">
        <f t="shared" si="104"/>
        <v>2.1893417299528206E-2</v>
      </c>
      <c r="M531" s="70">
        <f t="shared" si="105"/>
        <v>3</v>
      </c>
    </row>
    <row r="532" spans="1:14">
      <c r="A532" s="68">
        <v>43146</v>
      </c>
      <c r="B532">
        <v>49.36</v>
      </c>
      <c r="C532" s="71">
        <f t="shared" si="103"/>
        <v>2.5982124298482567E-2</v>
      </c>
      <c r="D532" s="38">
        <f t="shared" si="106"/>
        <v>48.639022188250934</v>
      </c>
      <c r="E532" s="70"/>
      <c r="F532">
        <v>48.64</v>
      </c>
      <c r="G532" s="42">
        <f t="shared" si="102"/>
        <v>1.4823032604533326E-2</v>
      </c>
      <c r="H532" s="70"/>
      <c r="I532" s="71">
        <f t="shared" si="88"/>
        <v>1.4802631578947345E-2</v>
      </c>
      <c r="J532">
        <v>21377.53</v>
      </c>
      <c r="K532">
        <v>21908.6</v>
      </c>
      <c r="L532" s="71">
        <f t="shared" si="104"/>
        <v>2.4842439701873831E-2</v>
      </c>
      <c r="M532" s="70">
        <f t="shared" si="105"/>
        <v>4</v>
      </c>
    </row>
    <row r="533" spans="1:14">
      <c r="A533" s="68">
        <v>43147</v>
      </c>
      <c r="B533">
        <v>49.37</v>
      </c>
      <c r="C533" s="71">
        <f t="shared" si="103"/>
        <v>2.0259319286863864E-4</v>
      </c>
      <c r="D533" s="38">
        <f t="shared" si="106"/>
        <v>48.64</v>
      </c>
      <c r="E533" s="70"/>
      <c r="F533">
        <v>48.63</v>
      </c>
      <c r="G533" s="42">
        <f t="shared" si="102"/>
        <v>1.5008223684210398E-2</v>
      </c>
      <c r="H533" s="70"/>
      <c r="I533" s="71">
        <f t="shared" si="88"/>
        <v>1.5216944273082289E-2</v>
      </c>
      <c r="J533">
        <v>21908.6</v>
      </c>
      <c r="K533">
        <v>21908.6</v>
      </c>
      <c r="L533" s="71">
        <f t="shared" si="104"/>
        <v>0</v>
      </c>
      <c r="M533" s="70">
        <f t="shared" si="105"/>
        <v>5</v>
      </c>
      <c r="N533" s="50" t="s">
        <v>687</v>
      </c>
    </row>
    <row r="534" spans="1:14">
      <c r="A534" s="68">
        <v>43150</v>
      </c>
      <c r="B534">
        <v>49.37</v>
      </c>
      <c r="C534" s="71">
        <f t="shared" si="103"/>
        <v>0</v>
      </c>
      <c r="D534" s="38">
        <f t="shared" si="106"/>
        <v>48.63</v>
      </c>
      <c r="E534" s="70"/>
      <c r="F534" s="70">
        <v>48.63</v>
      </c>
      <c r="G534" s="42">
        <f t="shared" ref="G534:G565" si="107">+B534/D534-1</f>
        <v>1.5216944273082289E-2</v>
      </c>
      <c r="H534" s="70"/>
      <c r="I534" s="71">
        <f t="shared" si="88"/>
        <v>1.5216944273082289E-2</v>
      </c>
      <c r="J534">
        <v>21908.6</v>
      </c>
      <c r="K534">
        <v>21908.6</v>
      </c>
      <c r="L534" s="71">
        <f t="shared" si="104"/>
        <v>0</v>
      </c>
      <c r="M534" s="70">
        <f t="shared" si="105"/>
        <v>1</v>
      </c>
      <c r="N534" s="50" t="s">
        <v>697</v>
      </c>
    </row>
    <row r="535" spans="1:14">
      <c r="A535" s="68">
        <v>43151</v>
      </c>
      <c r="B535">
        <v>48.37</v>
      </c>
      <c r="C535" s="71">
        <f t="shared" si="103"/>
        <v>-2.0255215718047448E-2</v>
      </c>
      <c r="D535" s="38">
        <f t="shared" si="106"/>
        <v>48.185909364359205</v>
      </c>
      <c r="E535" s="70"/>
      <c r="F535" s="70">
        <v>48.19</v>
      </c>
      <c r="G535" s="42">
        <f t="shared" si="107"/>
        <v>3.8204246442417045E-3</v>
      </c>
      <c r="H535" s="70"/>
      <c r="I535" s="71">
        <f t="shared" si="88"/>
        <v>3.7352147748495046E-3</v>
      </c>
      <c r="J535">
        <v>21908.6</v>
      </c>
      <c r="K535">
        <v>21708.53</v>
      </c>
      <c r="L535" s="71">
        <f t="shared" si="104"/>
        <v>-9.1320303442483652E-3</v>
      </c>
      <c r="M535" s="70">
        <f t="shared" si="105"/>
        <v>2</v>
      </c>
    </row>
    <row r="536" spans="1:14">
      <c r="A536" s="68">
        <v>43152</v>
      </c>
      <c r="B536">
        <v>49.08</v>
      </c>
      <c r="C536" s="71">
        <f t="shared" si="103"/>
        <v>1.4678519743642759E-2</v>
      </c>
      <c r="D536" s="38">
        <f t="shared" si="106"/>
        <v>49.339223968642742</v>
      </c>
      <c r="E536" s="70"/>
      <c r="F536">
        <v>49.34</v>
      </c>
      <c r="G536" s="42">
        <f t="shared" si="107"/>
        <v>-5.253912562700469E-3</v>
      </c>
      <c r="H536" s="70"/>
      <c r="I536" s="71">
        <f t="shared" si="88"/>
        <v>-5.2695581678152692E-3</v>
      </c>
      <c r="J536">
        <v>21708.53</v>
      </c>
      <c r="K536">
        <v>22226.23</v>
      </c>
      <c r="L536" s="71">
        <f t="shared" si="104"/>
        <v>2.3847768596031216E-2</v>
      </c>
      <c r="M536" s="70">
        <f t="shared" si="105"/>
        <v>3</v>
      </c>
    </row>
    <row r="537" spans="1:14">
      <c r="A537" s="68">
        <v>43153</v>
      </c>
      <c r="B537">
        <v>48.78</v>
      </c>
      <c r="C537" s="71">
        <f t="shared" si="103"/>
        <v>-6.1124694376527566E-3</v>
      </c>
      <c r="D537" s="38">
        <f t="shared" si="106"/>
        <v>48.61318265850754</v>
      </c>
      <c r="E537" s="70"/>
      <c r="F537">
        <v>48.61</v>
      </c>
      <c r="G537" s="42">
        <f t="shared" si="107"/>
        <v>3.4315247916250069E-3</v>
      </c>
      <c r="H537" s="70"/>
      <c r="I537" s="71">
        <f t="shared" si="88"/>
        <v>3.4972227936638234E-3</v>
      </c>
      <c r="J537">
        <v>22226.23</v>
      </c>
      <c r="K537">
        <v>21898.82</v>
      </c>
      <c r="L537" s="71">
        <f t="shared" si="104"/>
        <v>-1.4730793301428124E-2</v>
      </c>
      <c r="M537" s="70">
        <f t="shared" si="105"/>
        <v>4</v>
      </c>
    </row>
    <row r="538" spans="1:14">
      <c r="A538" s="68">
        <v>43154</v>
      </c>
      <c r="B538">
        <v>49.7</v>
      </c>
      <c r="C538" s="71">
        <f t="shared" si="103"/>
        <v>1.8860188601885985E-2</v>
      </c>
      <c r="D538" s="38">
        <f t="shared" si="106"/>
        <v>49.393928430846955</v>
      </c>
      <c r="E538" s="70"/>
      <c r="F538">
        <v>49.39</v>
      </c>
      <c r="G538" s="42">
        <f t="shared" si="107"/>
        <v>6.1965423459191538E-3</v>
      </c>
      <c r="H538" s="70"/>
      <c r="I538" s="71">
        <f t="shared" si="88"/>
        <v>6.2765742053048079E-3</v>
      </c>
      <c r="J538">
        <v>21898.82</v>
      </c>
      <c r="K538">
        <v>22251.98</v>
      </c>
      <c r="L538" s="71">
        <f t="shared" si="104"/>
        <v>1.6126896335053598E-2</v>
      </c>
      <c r="M538" s="70">
        <f t="shared" si="105"/>
        <v>5</v>
      </c>
      <c r="N538" s="50" t="s">
        <v>698</v>
      </c>
    </row>
    <row r="539" spans="1:14">
      <c r="A539" s="68">
        <v>43157</v>
      </c>
      <c r="B539">
        <v>50.34</v>
      </c>
      <c r="C539" s="71">
        <f t="shared" si="103"/>
        <v>1.2877263581488885E-2</v>
      </c>
      <c r="D539" s="38">
        <f t="shared" si="106"/>
        <v>49.6845823607607</v>
      </c>
      <c r="E539" s="70"/>
      <c r="F539">
        <v>49.68</v>
      </c>
      <c r="G539" s="42">
        <f t="shared" si="107"/>
        <v>1.3191569861255914E-2</v>
      </c>
      <c r="H539" s="70"/>
      <c r="I539" s="71">
        <f t="shared" si="88"/>
        <v>1.3285024154589431E-2</v>
      </c>
      <c r="J539">
        <v>22251.98</v>
      </c>
      <c r="K539">
        <v>22384.7</v>
      </c>
      <c r="L539" s="71">
        <f t="shared" si="104"/>
        <v>5.9644130544787011E-3</v>
      </c>
      <c r="M539" s="70">
        <f t="shared" si="105"/>
        <v>1</v>
      </c>
    </row>
    <row r="540" spans="1:14">
      <c r="A540" s="68">
        <v>43158</v>
      </c>
      <c r="B540">
        <v>48.2</v>
      </c>
      <c r="C540" s="71">
        <f t="shared" si="103"/>
        <v>-4.251092570520465E-2</v>
      </c>
      <c r="D540" s="38">
        <f t="shared" si="106"/>
        <v>48.925723873896004</v>
      </c>
      <c r="E540" s="70"/>
      <c r="F540">
        <v>48.93</v>
      </c>
      <c r="G540" s="42">
        <f t="shared" si="107"/>
        <v>-1.4833176015270122E-2</v>
      </c>
      <c r="H540" s="70"/>
      <c r="I540" s="71">
        <f t="shared" si="88"/>
        <v>-1.4919272430002017E-2</v>
      </c>
      <c r="J540">
        <v>22384.7</v>
      </c>
      <c r="K540">
        <v>22044.84</v>
      </c>
      <c r="L540" s="71">
        <f t="shared" si="104"/>
        <v>-1.5182691749275223E-2</v>
      </c>
      <c r="M540" s="70">
        <f t="shared" si="105"/>
        <v>2</v>
      </c>
      <c r="N540" s="50" t="s">
        <v>702</v>
      </c>
    </row>
    <row r="541" spans="1:14">
      <c r="A541" s="68">
        <v>43159</v>
      </c>
      <c r="B541">
        <v>47.22</v>
      </c>
      <c r="C541" s="71">
        <f t="shared" si="103"/>
        <v>-2.0331950207468918E-2</v>
      </c>
      <c r="D541" s="38">
        <f t="shared" si="106"/>
        <v>47.976096678406371</v>
      </c>
      <c r="E541" s="70"/>
      <c r="F541">
        <v>47.97</v>
      </c>
      <c r="G541" s="42">
        <f t="shared" si="107"/>
        <v>-1.5759862322161089E-2</v>
      </c>
      <c r="H541" s="70"/>
      <c r="I541" s="71">
        <f t="shared" si="88"/>
        <v>-1.5634771732332742E-2</v>
      </c>
      <c r="J541">
        <v>22044.84</v>
      </c>
      <c r="K541">
        <v>21615.07</v>
      </c>
      <c r="L541" s="71">
        <f t="shared" si="104"/>
        <v>-1.9495265105122117E-2</v>
      </c>
      <c r="M541" s="70">
        <f t="shared" si="105"/>
        <v>3</v>
      </c>
    </row>
    <row r="542" spans="1:14">
      <c r="A542" s="68">
        <v>43160</v>
      </c>
      <c r="B542">
        <v>47.26</v>
      </c>
      <c r="C542" s="71">
        <f t="shared" si="103"/>
        <v>8.4709868699706092E-4</v>
      </c>
      <c r="D542" s="38">
        <f t="shared" si="106"/>
        <v>48.210415140917888</v>
      </c>
      <c r="E542" s="70"/>
      <c r="F542">
        <v>48.21</v>
      </c>
      <c r="G542" s="42">
        <f t="shared" si="107"/>
        <v>-1.971389663706169E-2</v>
      </c>
      <c r="H542" s="70"/>
      <c r="I542" s="71">
        <f t="shared" si="88"/>
        <v>-1.9705455299730446E-2</v>
      </c>
      <c r="J542">
        <v>21615.07</v>
      </c>
      <c r="K542">
        <v>21723.4</v>
      </c>
      <c r="L542" s="71">
        <f t="shared" si="104"/>
        <v>5.0117811323304728E-3</v>
      </c>
      <c r="M542" s="70">
        <f t="shared" si="105"/>
        <v>4</v>
      </c>
    </row>
    <row r="543" spans="1:14">
      <c r="A543" s="68">
        <v>43161</v>
      </c>
      <c r="B543">
        <v>47.26</v>
      </c>
      <c r="C543" s="71">
        <f t="shared" si="103"/>
        <v>0</v>
      </c>
      <c r="D543" s="38">
        <f t="shared" si="106"/>
        <v>47.294042401281558</v>
      </c>
      <c r="E543" s="70"/>
      <c r="F543">
        <v>47.3</v>
      </c>
      <c r="G543" s="42">
        <f t="shared" si="107"/>
        <v>-7.1980316236697206E-4</v>
      </c>
      <c r="H543" s="70"/>
      <c r="I543" s="71">
        <f t="shared" si="88"/>
        <v>-8.4566596194501908E-4</v>
      </c>
      <c r="J543">
        <v>21723.4</v>
      </c>
      <c r="K543">
        <v>21310.67</v>
      </c>
      <c r="L543" s="71">
        <f t="shared" si="104"/>
        <v>-1.8999327913678532E-2</v>
      </c>
      <c r="M543" s="70">
        <f t="shared" si="105"/>
        <v>5</v>
      </c>
      <c r="N543" s="50" t="s">
        <v>710</v>
      </c>
    </row>
    <row r="544" spans="1:14">
      <c r="A544" s="68">
        <v>43164</v>
      </c>
      <c r="B544">
        <v>47.25</v>
      </c>
      <c r="C544" s="71">
        <f t="shared" si="103"/>
        <v>-2.1159542953863575E-4</v>
      </c>
      <c r="D544" s="38">
        <f t="shared" si="106"/>
        <v>46.361598391791532</v>
      </c>
      <c r="E544" s="70"/>
      <c r="F544">
        <v>46.36</v>
      </c>
      <c r="G544" s="42">
        <f t="shared" si="107"/>
        <v>1.9162445623655655E-2</v>
      </c>
      <c r="H544" s="70"/>
      <c r="I544" s="71">
        <f t="shared" si="88"/>
        <v>1.9197584124245104E-2</v>
      </c>
      <c r="J544">
        <v>21310.67</v>
      </c>
      <c r="K544">
        <v>20887.88</v>
      </c>
      <c r="L544" s="71">
        <f t="shared" si="104"/>
        <v>-1.9839357467409391E-2</v>
      </c>
      <c r="M544" s="70">
        <f t="shared" si="105"/>
        <v>1</v>
      </c>
      <c r="N544" s="50" t="s">
        <v>716</v>
      </c>
    </row>
    <row r="545" spans="1:14">
      <c r="A545" s="68">
        <v>43165</v>
      </c>
      <c r="B545">
        <v>47.62</v>
      </c>
      <c r="C545" s="71">
        <f t="shared" si="103"/>
        <v>7.8306878306877437E-3</v>
      </c>
      <c r="D545" s="38">
        <f t="shared" si="106"/>
        <v>47.571341735015714</v>
      </c>
      <c r="E545" s="70"/>
      <c r="F545">
        <v>47.57</v>
      </c>
      <c r="G545" s="42">
        <f t="shared" si="107"/>
        <v>1.0228482781780013E-3</v>
      </c>
      <c r="H545" s="70"/>
      <c r="I545" s="71">
        <f t="shared" si="88"/>
        <v>1.0510826150935682E-3</v>
      </c>
      <c r="J545">
        <v>20887.88</v>
      </c>
      <c r="K545">
        <v>21433.66</v>
      </c>
      <c r="L545" s="71">
        <f t="shared" si="104"/>
        <v>2.6129027933902371E-2</v>
      </c>
      <c r="M545" s="70">
        <f t="shared" si="105"/>
        <v>2</v>
      </c>
    </row>
    <row r="546" spans="1:14">
      <c r="A546" s="68">
        <v>43166</v>
      </c>
      <c r="B546">
        <v>47.5</v>
      </c>
      <c r="C546" s="71">
        <f t="shared" si="103"/>
        <v>-2.5199496010078759E-3</v>
      </c>
      <c r="D546" s="38">
        <f t="shared" si="106"/>
        <v>47.070744553193435</v>
      </c>
      <c r="E546" s="70"/>
      <c r="F546">
        <v>47.07</v>
      </c>
      <c r="G546" s="42">
        <f t="shared" si="107"/>
        <v>9.1193681103021174E-3</v>
      </c>
      <c r="H546" s="70"/>
      <c r="I546" s="71">
        <f t="shared" si="88"/>
        <v>9.135330359039795E-3</v>
      </c>
      <c r="J546">
        <v>21433.66</v>
      </c>
      <c r="K546">
        <v>21208.71</v>
      </c>
      <c r="L546" s="71">
        <f t="shared" si="104"/>
        <v>-1.0495174412582853E-2</v>
      </c>
      <c r="M546" s="70">
        <f t="shared" si="105"/>
        <v>3</v>
      </c>
    </row>
    <row r="547" spans="1:14">
      <c r="A547" s="68">
        <v>43167</v>
      </c>
      <c r="B547" s="70">
        <v>47.68</v>
      </c>
      <c r="C547" s="71">
        <f t="shared" si="103"/>
        <v>3.7894736842105647E-3</v>
      </c>
      <c r="D547" s="38">
        <f t="shared" si="106"/>
        <v>47.664702704690662</v>
      </c>
      <c r="E547" s="70"/>
      <c r="F547">
        <v>47.66</v>
      </c>
      <c r="G547" s="42">
        <f t="shared" si="107"/>
        <v>3.2093550240119839E-4</v>
      </c>
      <c r="H547" s="70"/>
      <c r="I547" s="71">
        <f t="shared" si="88"/>
        <v>4.1963911036524415E-4</v>
      </c>
      <c r="J547">
        <v>21208.71</v>
      </c>
      <c r="K547">
        <v>21476.67</v>
      </c>
      <c r="L547" s="71">
        <f t="shared" si="104"/>
        <v>1.2634431797124757E-2</v>
      </c>
      <c r="M547" s="70">
        <f t="shared" si="105"/>
        <v>4</v>
      </c>
    </row>
    <row r="548" spans="1:14">
      <c r="A548" s="68">
        <v>43168</v>
      </c>
      <c r="B548">
        <v>49.01</v>
      </c>
      <c r="C548" s="71">
        <f t="shared" si="103"/>
        <v>2.7894295302013372E-2</v>
      </c>
      <c r="D548" s="38">
        <f t="shared" si="106"/>
        <v>48.218449657232711</v>
      </c>
      <c r="E548" s="70"/>
      <c r="F548">
        <v>48.22</v>
      </c>
      <c r="G548" s="42">
        <f t="shared" si="107"/>
        <v>1.6415922709961173E-2</v>
      </c>
      <c r="H548" s="70"/>
      <c r="I548" s="71">
        <f t="shared" si="88"/>
        <v>1.6383243467440911E-2</v>
      </c>
      <c r="J548">
        <v>21476.67</v>
      </c>
      <c r="K548">
        <v>21728.32</v>
      </c>
      <c r="L548" s="71">
        <f t="shared" si="104"/>
        <v>1.1717365867241147E-2</v>
      </c>
      <c r="M548" s="70">
        <f t="shared" si="105"/>
        <v>5</v>
      </c>
    </row>
    <row r="549" spans="1:14">
      <c r="A549" s="68">
        <v>43171</v>
      </c>
      <c r="B549">
        <v>49.12</v>
      </c>
      <c r="C549" s="71">
        <f t="shared" si="103"/>
        <v>2.2444399102223844E-3</v>
      </c>
      <c r="D549" s="38">
        <f t="shared" si="106"/>
        <v>49.212902819914284</v>
      </c>
      <c r="E549" s="70"/>
      <c r="F549">
        <v>49.21</v>
      </c>
      <c r="G549" s="42">
        <f t="shared" si="107"/>
        <v>-1.8877736242108867E-3</v>
      </c>
      <c r="H549" s="70"/>
      <c r="I549" s="71">
        <f t="shared" si="88"/>
        <v>-1.8288965657387024E-3</v>
      </c>
      <c r="J549">
        <v>21728.32</v>
      </c>
      <c r="K549">
        <v>22175.73</v>
      </c>
      <c r="L549" s="71">
        <f t="shared" si="104"/>
        <v>2.059109954198024E-2</v>
      </c>
      <c r="M549" s="70">
        <f t="shared" si="105"/>
        <v>1</v>
      </c>
    </row>
    <row r="550" spans="1:14">
      <c r="A550" s="68">
        <v>43172</v>
      </c>
      <c r="B550">
        <v>48.43</v>
      </c>
      <c r="C550" s="71">
        <f t="shared" si="103"/>
        <v>-1.4047231270358229E-2</v>
      </c>
      <c r="D550" s="38">
        <f t="shared" si="106"/>
        <v>49.26316946048675</v>
      </c>
      <c r="E550" s="70"/>
      <c r="F550">
        <v>49.26</v>
      </c>
      <c r="G550" s="42">
        <f t="shared" si="107"/>
        <v>-1.6912623966572449E-2</v>
      </c>
      <c r="H550" s="70"/>
      <c r="I550" s="71">
        <f t="shared" si="88"/>
        <v>-1.6849370686155107E-2</v>
      </c>
      <c r="J550">
        <v>22175.73</v>
      </c>
      <c r="K550">
        <v>22199.69</v>
      </c>
      <c r="L550" s="71">
        <f t="shared" si="104"/>
        <v>1.0804604854044442E-3</v>
      </c>
      <c r="M550" s="70">
        <f t="shared" si="105"/>
        <v>2</v>
      </c>
    </row>
    <row r="551" spans="1:14" ht="28">
      <c r="A551" s="68">
        <v>43173</v>
      </c>
      <c r="B551">
        <v>48.71</v>
      </c>
      <c r="C551" s="71">
        <f t="shared" si="103"/>
        <v>5.7815403675407495E-3</v>
      </c>
      <c r="D551" s="38">
        <f t="shared" si="106"/>
        <v>49.062557837519357</v>
      </c>
      <c r="E551" s="70"/>
      <c r="F551">
        <v>49.06</v>
      </c>
      <c r="G551" s="42">
        <f t="shared" si="107"/>
        <v>-7.185883758586753E-3</v>
      </c>
      <c r="H551" s="70"/>
      <c r="I551" s="71">
        <f t="shared" si="88"/>
        <v>-7.1341214838972489E-3</v>
      </c>
      <c r="J551">
        <v>22199.69</v>
      </c>
      <c r="K551">
        <v>22110.71</v>
      </c>
      <c r="L551" s="71">
        <f t="shared" si="104"/>
        <v>-4.0081640779667804E-3</v>
      </c>
      <c r="M551" s="70">
        <f t="shared" si="105"/>
        <v>3</v>
      </c>
      <c r="N551" s="50" t="s">
        <v>724</v>
      </c>
    </row>
    <row r="552" spans="1:14">
      <c r="A552" s="68">
        <v>43174</v>
      </c>
      <c r="B552">
        <v>49.01</v>
      </c>
      <c r="C552" s="71">
        <f t="shared" si="103"/>
        <v>6.1588996099362081E-3</v>
      </c>
      <c r="D552" s="38">
        <f t="shared" si="106"/>
        <v>49.28902806829813</v>
      </c>
      <c r="E552" s="70"/>
      <c r="F552">
        <v>49.29</v>
      </c>
      <c r="G552" s="42">
        <f t="shared" si="107"/>
        <v>-5.6610584390403007E-3</v>
      </c>
      <c r="H552" s="70"/>
      <c r="I552" s="71">
        <f t="shared" si="88"/>
        <v>-5.6806654493812836E-3</v>
      </c>
      <c r="J552">
        <v>22110.71</v>
      </c>
      <c r="K552">
        <v>22213.93</v>
      </c>
      <c r="L552" s="71">
        <f t="shared" si="104"/>
        <v>4.668325892746239E-3</v>
      </c>
      <c r="M552" s="70">
        <f t="shared" si="105"/>
        <v>4</v>
      </c>
      <c r="N552" s="50" t="s">
        <v>727</v>
      </c>
    </row>
    <row r="553" spans="1:14">
      <c r="A553" s="68">
        <v>43175</v>
      </c>
      <c r="B553">
        <v>49.19</v>
      </c>
      <c r="C553" s="71">
        <f t="shared" si="103"/>
        <v>3.6727198530912553E-3</v>
      </c>
      <c r="D553" s="38">
        <f t="shared" si="106"/>
        <v>49.181940642650801</v>
      </c>
      <c r="E553" s="70"/>
      <c r="F553">
        <v>49.18</v>
      </c>
      <c r="G553" s="42">
        <f t="shared" si="107"/>
        <v>1.6386822569192105E-4</v>
      </c>
      <c r="H553" s="70"/>
      <c r="I553" s="71">
        <f t="shared" si="88"/>
        <v>2.0333468889788264E-4</v>
      </c>
      <c r="J553">
        <v>22213.93</v>
      </c>
      <c r="K553">
        <v>22165.23</v>
      </c>
      <c r="L553" s="71">
        <f t="shared" si="104"/>
        <v>-2.19231806348541E-3</v>
      </c>
      <c r="M553" s="70">
        <f t="shared" si="105"/>
        <v>5</v>
      </c>
    </row>
    <row r="554" spans="1:14">
      <c r="A554" s="68">
        <v>43178</v>
      </c>
      <c r="B554">
        <v>48.57</v>
      </c>
      <c r="C554" s="71">
        <f t="shared" si="103"/>
        <v>-1.2604187843057502E-2</v>
      </c>
      <c r="D554" s="38">
        <f t="shared" si="106"/>
        <v>49.098415076225244</v>
      </c>
      <c r="E554" s="70"/>
      <c r="F554">
        <v>49.09</v>
      </c>
      <c r="G554" s="42">
        <f t="shared" si="107"/>
        <v>-1.0762365249568195E-2</v>
      </c>
      <c r="H554" s="70"/>
      <c r="I554" s="71">
        <f t="shared" si="88"/>
        <v>-1.0592788755347415E-2</v>
      </c>
      <c r="J554">
        <v>22165.23</v>
      </c>
      <c r="K554">
        <v>22128.46</v>
      </c>
      <c r="L554" s="71">
        <f t="shared" si="104"/>
        <v>-1.6589045094501653E-3</v>
      </c>
      <c r="M554" s="70">
        <f t="shared" si="105"/>
        <v>1</v>
      </c>
    </row>
    <row r="555" spans="1:14" ht="28">
      <c r="A555" s="68">
        <v>43179</v>
      </c>
      <c r="B555">
        <v>49.23</v>
      </c>
      <c r="C555" s="71">
        <f t="shared" si="103"/>
        <v>1.3588634959851742E-2</v>
      </c>
      <c r="D555" s="38">
        <f t="shared" si="106"/>
        <v>49.074981363366454</v>
      </c>
      <c r="E555" s="70"/>
      <c r="F555">
        <v>49.07</v>
      </c>
      <c r="G555" s="42">
        <f t="shared" si="107"/>
        <v>3.1588119307828233E-3</v>
      </c>
      <c r="H555" s="70"/>
      <c r="I555" s="71">
        <f t="shared" si="88"/>
        <v>3.2606480538006632E-3</v>
      </c>
      <c r="J555">
        <v>22128.46</v>
      </c>
      <c r="K555">
        <v>22121.69</v>
      </c>
      <c r="L555" s="71">
        <f t="shared" si="104"/>
        <v>-3.0594085625479384E-4</v>
      </c>
      <c r="M555" s="70">
        <f t="shared" si="105"/>
        <v>2</v>
      </c>
      <c r="N555" s="50" t="s">
        <v>736</v>
      </c>
    </row>
    <row r="556" spans="1:14" ht="28">
      <c r="A556" s="68">
        <v>43180</v>
      </c>
      <c r="B556">
        <v>49</v>
      </c>
      <c r="C556" s="71">
        <f t="shared" si="103"/>
        <v>-4.6719479991874646E-3</v>
      </c>
      <c r="D556" s="38">
        <f t="shared" si="106"/>
        <v>48.835338213310109</v>
      </c>
      <c r="E556" s="70"/>
      <c r="F556">
        <v>48.84</v>
      </c>
      <c r="G556" s="42">
        <f t="shared" si="107"/>
        <v>3.3717752904802722E-3</v>
      </c>
      <c r="H556" s="70"/>
      <c r="I556" s="71">
        <f t="shared" si="88"/>
        <v>3.2760032760033031E-3</v>
      </c>
      <c r="J556">
        <v>22121.69</v>
      </c>
      <c r="K556">
        <v>22015.9</v>
      </c>
      <c r="L556" s="71">
        <f t="shared" si="104"/>
        <v>-4.7821843629486382E-3</v>
      </c>
      <c r="M556" s="70">
        <f t="shared" si="105"/>
        <v>3</v>
      </c>
      <c r="N556" s="50" t="s">
        <v>739</v>
      </c>
    </row>
    <row r="557" spans="1:14">
      <c r="A557" s="68">
        <v>43181</v>
      </c>
      <c r="B557">
        <v>47.12</v>
      </c>
      <c r="C557" s="71">
        <f t="shared" si="103"/>
        <v>-3.8367346938775526E-2</v>
      </c>
      <c r="D557" s="38">
        <f t="shared" si="106"/>
        <v>48.373160597568116</v>
      </c>
      <c r="E557" s="70"/>
      <c r="F557">
        <v>48.37</v>
      </c>
      <c r="G557" s="42">
        <f t="shared" si="107"/>
        <v>-2.5906113681377296E-2</v>
      </c>
      <c r="H557" s="70"/>
      <c r="I557" s="71">
        <f t="shared" si="88"/>
        <v>-2.5842464337399229E-2</v>
      </c>
      <c r="J557">
        <v>22015.9</v>
      </c>
      <c r="K557">
        <v>21805.46</v>
      </c>
      <c r="L557" s="71">
        <f t="shared" si="104"/>
        <v>-9.5585463233391899E-3</v>
      </c>
      <c r="M557" s="70">
        <f t="shared" si="105"/>
        <v>4</v>
      </c>
    </row>
    <row r="558" spans="1:14">
      <c r="A558" s="68">
        <v>43182</v>
      </c>
      <c r="B558">
        <v>45.97</v>
      </c>
      <c r="C558" s="71">
        <f t="shared" si="103"/>
        <v>-2.4405772495755484E-2</v>
      </c>
      <c r="D558" s="38">
        <f t="shared" si="106"/>
        <v>46.973388692556824</v>
      </c>
      <c r="E558" s="70"/>
      <c r="F558">
        <v>46.97</v>
      </c>
      <c r="G558" s="42">
        <f t="shared" si="107"/>
        <v>-2.136079002356106E-2</v>
      </c>
      <c r="H558" s="70"/>
      <c r="I558" s="71">
        <f t="shared" si="88"/>
        <v>-2.1290185224611458E-2</v>
      </c>
      <c r="J558">
        <v>21805.46</v>
      </c>
      <c r="K558">
        <v>21175.86</v>
      </c>
      <c r="L558" s="71">
        <f t="shared" si="104"/>
        <v>-2.8873502324647027E-2</v>
      </c>
      <c r="M558" s="70">
        <f t="shared" si="105"/>
        <v>5</v>
      </c>
    </row>
    <row r="559" spans="1:14">
      <c r="A559" s="68">
        <v>43185</v>
      </c>
      <c r="B559">
        <v>47.74</v>
      </c>
      <c r="C559" s="71">
        <f t="shared" si="103"/>
        <v>3.850337176419405E-2</v>
      </c>
      <c r="D559" s="38">
        <f t="shared" ref="D559:D590" si="108">+(F558-O559)*(1+L559)</f>
        <v>47.341685631657931</v>
      </c>
      <c r="E559" s="70"/>
      <c r="F559">
        <v>47.34</v>
      </c>
      <c r="G559" s="42">
        <f t="shared" si="107"/>
        <v>8.4136076488943168E-3</v>
      </c>
      <c r="H559" s="70"/>
      <c r="I559" s="71">
        <f t="shared" si="88"/>
        <v>8.449514152936155E-3</v>
      </c>
      <c r="J559">
        <v>21175.86</v>
      </c>
      <c r="K559">
        <v>21343.43</v>
      </c>
      <c r="L559" s="71">
        <f t="shared" si="104"/>
        <v>7.9132559433241489E-3</v>
      </c>
      <c r="M559" s="70">
        <f t="shared" si="105"/>
        <v>1</v>
      </c>
      <c r="N559" s="50" t="s">
        <v>742</v>
      </c>
    </row>
    <row r="560" spans="1:14">
      <c r="A560" s="68">
        <v>43186</v>
      </c>
      <c r="B560">
        <v>47.06</v>
      </c>
      <c r="C560" s="71">
        <f t="shared" si="103"/>
        <v>-1.4243820695433618E-2</v>
      </c>
      <c r="D560" s="38">
        <f t="shared" si="108"/>
        <v>47.88234847913386</v>
      </c>
      <c r="E560" s="70"/>
      <c r="F560">
        <v>47.88</v>
      </c>
      <c r="G560" s="42">
        <f t="shared" si="107"/>
        <v>-1.7174355587262435E-2</v>
      </c>
      <c r="H560" s="70"/>
      <c r="I560" s="71">
        <f t="shared" si="88"/>
        <v>-1.71261487050961E-2</v>
      </c>
      <c r="J560">
        <v>21343.43</v>
      </c>
      <c r="K560">
        <v>21587.95</v>
      </c>
      <c r="L560" s="71">
        <f t="shared" si="104"/>
        <v>1.1456452875662437E-2</v>
      </c>
      <c r="M560" s="70">
        <f t="shared" si="105"/>
        <v>2</v>
      </c>
    </row>
    <row r="561" spans="1:14" ht="28">
      <c r="A561" s="68">
        <v>43187</v>
      </c>
      <c r="B561">
        <v>46.65</v>
      </c>
      <c r="C561" s="71">
        <f t="shared" si="103"/>
        <v>-8.7122821929452865E-3</v>
      </c>
      <c r="D561" s="38">
        <f t="shared" si="108"/>
        <v>46.512662202756637</v>
      </c>
      <c r="E561" s="70"/>
      <c r="F561">
        <v>46.52</v>
      </c>
      <c r="G561" s="42">
        <f t="shared" si="107"/>
        <v>2.9526969805486747E-3</v>
      </c>
      <c r="H561" s="70"/>
      <c r="I561" s="71">
        <f t="shared" si="88"/>
        <v>2.7944969905415729E-3</v>
      </c>
      <c r="J561">
        <v>21587.95</v>
      </c>
      <c r="K561">
        <v>20971.45</v>
      </c>
      <c r="L561" s="71">
        <f t="shared" si="104"/>
        <v>-2.8557598104498094E-2</v>
      </c>
      <c r="M561" s="70">
        <f t="shared" si="105"/>
        <v>3</v>
      </c>
      <c r="N561" s="50" t="s">
        <v>747</v>
      </c>
    </row>
    <row r="562" spans="1:14">
      <c r="A562" s="68">
        <v>43188</v>
      </c>
      <c r="B562">
        <v>47.24</v>
      </c>
      <c r="C562" s="71">
        <f t="shared" si="103"/>
        <v>1.2647374062165095E-2</v>
      </c>
      <c r="D562" s="38">
        <f t="shared" si="108"/>
        <v>46.524569602960206</v>
      </c>
      <c r="E562" s="70"/>
      <c r="F562">
        <v>46.52</v>
      </c>
      <c r="G562" s="42">
        <f t="shared" si="107"/>
        <v>1.5377474808370373E-2</v>
      </c>
      <c r="H562" s="70"/>
      <c r="I562" s="71">
        <f t="shared" si="88"/>
        <v>1.5477214101461634E-2</v>
      </c>
      <c r="J562">
        <v>20971.45</v>
      </c>
      <c r="K562">
        <v>20973.51</v>
      </c>
      <c r="L562" s="71">
        <f t="shared" si="104"/>
        <v>9.8228782463571918E-5</v>
      </c>
      <c r="M562" s="70">
        <f t="shared" si="105"/>
        <v>4</v>
      </c>
    </row>
    <row r="563" spans="1:14">
      <c r="A563" s="68">
        <v>43189</v>
      </c>
      <c r="B563">
        <v>47.24</v>
      </c>
      <c r="C563" s="71">
        <f t="shared" si="103"/>
        <v>0</v>
      </c>
      <c r="D563" s="38">
        <f t="shared" si="108"/>
        <v>46.52</v>
      </c>
      <c r="E563" s="70"/>
      <c r="F563" s="70">
        <v>46.52</v>
      </c>
      <c r="G563" s="42">
        <f t="shared" si="107"/>
        <v>1.5477214101461634E-2</v>
      </c>
      <c r="H563" s="70"/>
      <c r="I563" s="71">
        <f t="shared" si="88"/>
        <v>1.5477214101461634E-2</v>
      </c>
      <c r="J563">
        <v>20973.51</v>
      </c>
      <c r="K563">
        <v>20973.51</v>
      </c>
      <c r="L563" s="71">
        <f t="shared" si="104"/>
        <v>0</v>
      </c>
      <c r="M563" s="70">
        <f t="shared" si="105"/>
        <v>5</v>
      </c>
    </row>
    <row r="564" spans="1:14">
      <c r="A564" s="68">
        <v>43192</v>
      </c>
      <c r="B564">
        <v>46.21</v>
      </c>
      <c r="C564" s="71">
        <f t="shared" si="103"/>
        <v>-2.1803556308213401E-2</v>
      </c>
      <c r="D564" s="38">
        <f t="shared" si="108"/>
        <v>46.52</v>
      </c>
      <c r="E564" s="70"/>
      <c r="F564" s="70">
        <v>46.51</v>
      </c>
      <c r="G564" s="42">
        <f t="shared" si="107"/>
        <v>-6.6638005159072033E-3</v>
      </c>
      <c r="H564" s="70"/>
      <c r="I564" s="71">
        <f t="shared" si="88"/>
        <v>-6.4502257579014399E-3</v>
      </c>
      <c r="J564">
        <v>20973.51</v>
      </c>
      <c r="K564">
        <v>20973.51</v>
      </c>
      <c r="L564" s="71">
        <f t="shared" si="104"/>
        <v>0</v>
      </c>
      <c r="M564" s="70">
        <f t="shared" si="105"/>
        <v>1</v>
      </c>
    </row>
    <row r="565" spans="1:14">
      <c r="A565" s="68">
        <v>43193</v>
      </c>
      <c r="B565">
        <v>46.93</v>
      </c>
      <c r="C565" s="71">
        <f t="shared" si="103"/>
        <v>1.5581043064271771E-2</v>
      </c>
      <c r="D565" s="38">
        <f t="shared" si="108"/>
        <v>46.817908094544023</v>
      </c>
      <c r="E565" s="70"/>
      <c r="F565">
        <v>46.82</v>
      </c>
      <c r="G565" s="42">
        <f t="shared" si="107"/>
        <v>2.3942100366727281E-3</v>
      </c>
      <c r="H565" s="70"/>
      <c r="I565" s="71">
        <f t="shared" si="88"/>
        <v>2.3494233233660733E-3</v>
      </c>
      <c r="J565">
        <v>20973.51</v>
      </c>
      <c r="K565">
        <v>21112.36</v>
      </c>
      <c r="L565" s="71">
        <f t="shared" si="104"/>
        <v>6.620255741647485E-3</v>
      </c>
      <c r="M565" s="70">
        <f t="shared" si="105"/>
        <v>2</v>
      </c>
    </row>
    <row r="566" spans="1:14">
      <c r="A566" s="68">
        <v>43194</v>
      </c>
      <c r="B566">
        <v>46.89</v>
      </c>
      <c r="C566" s="71">
        <f t="shared" si="103"/>
        <v>-8.5233326230549356E-4</v>
      </c>
      <c r="D566" s="38">
        <f t="shared" si="108"/>
        <v>45.631956105333558</v>
      </c>
      <c r="E566" s="70"/>
      <c r="F566">
        <v>45.63</v>
      </c>
      <c r="G566" s="42">
        <f t="shared" ref="G566:G597" si="109">+B566/D566-1</f>
        <v>2.7569361518547719E-2</v>
      </c>
      <c r="H566" s="70"/>
      <c r="I566" s="71">
        <f t="shared" si="88"/>
        <v>2.7613412228796763E-2</v>
      </c>
      <c r="J566">
        <v>21112.36</v>
      </c>
      <c r="K566">
        <v>20576.64</v>
      </c>
      <c r="L566" s="71">
        <f t="shared" si="104"/>
        <v>-2.5374709411927432E-2</v>
      </c>
      <c r="M566" s="70">
        <f t="shared" si="105"/>
        <v>3</v>
      </c>
    </row>
    <row r="567" spans="1:14">
      <c r="A567" s="68">
        <v>43195</v>
      </c>
      <c r="B567">
        <v>46.99</v>
      </c>
      <c r="C567" s="71">
        <f t="shared" si="103"/>
        <v>2.1326508850501025E-3</v>
      </c>
      <c r="D567" s="38">
        <f t="shared" si="108"/>
        <v>45.63</v>
      </c>
      <c r="E567" s="70"/>
      <c r="F567">
        <v>45.63</v>
      </c>
      <c r="G567" s="42">
        <f t="shared" si="109"/>
        <v>2.9804952881876012E-2</v>
      </c>
      <c r="H567" s="70"/>
      <c r="I567" s="71">
        <f t="shared" si="88"/>
        <v>2.9804952881876012E-2</v>
      </c>
      <c r="J567">
        <v>20576.64</v>
      </c>
      <c r="K567">
        <v>20576.64</v>
      </c>
      <c r="L567" s="71">
        <f t="shared" si="104"/>
        <v>0</v>
      </c>
      <c r="M567" s="70">
        <f t="shared" si="105"/>
        <v>4</v>
      </c>
    </row>
    <row r="568" spans="1:14">
      <c r="A568" s="68">
        <v>43196</v>
      </c>
      <c r="B568">
        <v>45.97</v>
      </c>
      <c r="C568" s="71">
        <f t="shared" si="103"/>
        <v>-2.1706746116195053E-2</v>
      </c>
      <c r="D568" s="38">
        <f t="shared" si="108"/>
        <v>46.257082526593258</v>
      </c>
      <c r="E568" s="70"/>
      <c r="F568">
        <v>46.26</v>
      </c>
      <c r="G568" s="42">
        <f t="shared" si="109"/>
        <v>-6.2062393673059102E-3</v>
      </c>
      <c r="H568" s="70"/>
      <c r="I568" s="71">
        <f t="shared" si="88"/>
        <v>-6.268914829226091E-3</v>
      </c>
      <c r="J568">
        <v>20576.64</v>
      </c>
      <c r="K568">
        <v>20859.419999999998</v>
      </c>
      <c r="L568" s="71">
        <f t="shared" si="104"/>
        <v>1.3742768498646862E-2</v>
      </c>
      <c r="M568" s="70">
        <f t="shared" si="105"/>
        <v>5</v>
      </c>
    </row>
    <row r="569" spans="1:14">
      <c r="A569" s="68">
        <v>43199</v>
      </c>
      <c r="B569">
        <v>46.53</v>
      </c>
      <c r="C569" s="71">
        <f t="shared" si="103"/>
        <v>1.218185773330438E-2</v>
      </c>
      <c r="D569" s="38">
        <f t="shared" si="108"/>
        <v>46.84709253660936</v>
      </c>
      <c r="E569" s="70"/>
      <c r="F569">
        <v>46.84</v>
      </c>
      <c r="G569" s="42">
        <f t="shared" si="109"/>
        <v>-6.7686705714247175E-3</v>
      </c>
      <c r="H569" s="70"/>
      <c r="I569" s="71">
        <f t="shared" si="88"/>
        <v>-6.6182749786507511E-3</v>
      </c>
      <c r="J569">
        <v>20859.419999999998</v>
      </c>
      <c r="K569">
        <v>21124.15</v>
      </c>
      <c r="L569" s="71">
        <f t="shared" si="104"/>
        <v>1.2691148651304829E-2</v>
      </c>
      <c r="M569" s="70">
        <f t="shared" si="105"/>
        <v>1</v>
      </c>
    </row>
    <row r="570" spans="1:14">
      <c r="A570" s="68">
        <v>43200</v>
      </c>
      <c r="B570">
        <v>48</v>
      </c>
      <c r="C570" s="71">
        <f t="shared" si="103"/>
        <v>3.1592520954223158E-2</v>
      </c>
      <c r="D570" s="38">
        <f t="shared" si="108"/>
        <v>47.955579675395221</v>
      </c>
      <c r="E570" s="70"/>
      <c r="F570">
        <v>47.96</v>
      </c>
      <c r="G570" s="42">
        <f t="shared" si="109"/>
        <v>9.2628063106436898E-4</v>
      </c>
      <c r="H570" s="70"/>
      <c r="I570" s="71">
        <f t="shared" si="88"/>
        <v>8.3402835696411159E-4</v>
      </c>
      <c r="J570">
        <v>21124.15</v>
      </c>
      <c r="K570">
        <v>21627.26</v>
      </c>
      <c r="L570" s="71">
        <f t="shared" si="104"/>
        <v>2.3816816297933752E-2</v>
      </c>
      <c r="M570" s="70">
        <f t="shared" si="105"/>
        <v>2</v>
      </c>
    </row>
    <row r="571" spans="1:14">
      <c r="A571" s="68">
        <v>43201</v>
      </c>
      <c r="B571">
        <v>48.06</v>
      </c>
      <c r="C571" s="71">
        <f t="shared" si="103"/>
        <v>1.2499999999999734E-3</v>
      </c>
      <c r="D571" s="38">
        <f t="shared" si="108"/>
        <v>48.026017109888173</v>
      </c>
      <c r="E571" s="70"/>
      <c r="F571">
        <v>48.04</v>
      </c>
      <c r="G571" s="42">
        <f t="shared" si="109"/>
        <v>7.0759334537506824E-4</v>
      </c>
      <c r="H571" s="70"/>
      <c r="I571" s="71">
        <f t="shared" si="88"/>
        <v>4.1631973355538143E-4</v>
      </c>
      <c r="J571">
        <v>21627.26</v>
      </c>
      <c r="K571">
        <v>21657.03</v>
      </c>
      <c r="L571" s="71">
        <f t="shared" si="104"/>
        <v>1.3765035422887983E-3</v>
      </c>
      <c r="M571" s="70">
        <f t="shared" si="105"/>
        <v>3</v>
      </c>
    </row>
    <row r="572" spans="1:14">
      <c r="A572" s="68">
        <v>43202</v>
      </c>
      <c r="B572">
        <v>48.24</v>
      </c>
      <c r="C572" s="71">
        <f t="shared" si="103"/>
        <v>3.7453183520599342E-3</v>
      </c>
      <c r="D572" s="38">
        <f t="shared" si="108"/>
        <v>47.927469833121165</v>
      </c>
      <c r="E572" s="70"/>
      <c r="F572">
        <v>47.93</v>
      </c>
      <c r="G572" s="42">
        <f t="shared" si="109"/>
        <v>6.5208985153406562E-3</v>
      </c>
      <c r="H572" s="70"/>
      <c r="I572" s="71">
        <f t="shared" si="88"/>
        <v>6.4677654913416482E-3</v>
      </c>
      <c r="J572">
        <v>21657.03</v>
      </c>
      <c r="K572">
        <v>21606.3</v>
      </c>
      <c r="L572" s="71">
        <f t="shared" si="104"/>
        <v>-2.3424264545969242E-3</v>
      </c>
      <c r="M572" s="70">
        <f t="shared" si="105"/>
        <v>4</v>
      </c>
    </row>
    <row r="573" spans="1:14">
      <c r="A573" s="68">
        <v>43203</v>
      </c>
      <c r="B573">
        <v>47.6</v>
      </c>
      <c r="C573" s="71">
        <f t="shared" si="103"/>
        <v>-1.3266998341625258E-2</v>
      </c>
      <c r="D573" s="38">
        <f t="shared" si="108"/>
        <v>47.807082087169022</v>
      </c>
      <c r="E573" s="70"/>
      <c r="F573">
        <v>47.8</v>
      </c>
      <c r="G573" s="42">
        <f t="shared" si="109"/>
        <v>-4.3316194615566905E-3</v>
      </c>
      <c r="H573" s="70"/>
      <c r="I573" s="71">
        <f t="shared" si="88"/>
        <v>-4.1841004184099972E-3</v>
      </c>
      <c r="J573">
        <v>21606.3</v>
      </c>
      <c r="K573">
        <v>21550.89</v>
      </c>
      <c r="L573" s="71">
        <f t="shared" si="104"/>
        <v>-2.5645297899223873E-3</v>
      </c>
      <c r="M573" s="70">
        <f t="shared" si="105"/>
        <v>5</v>
      </c>
    </row>
    <row r="574" spans="1:14">
      <c r="A574" s="68">
        <v>43206</v>
      </c>
      <c r="B574">
        <v>47.01</v>
      </c>
      <c r="C574" s="71">
        <f t="shared" si="103"/>
        <v>-1.2394957983193344E-2</v>
      </c>
      <c r="D574" s="38">
        <f t="shared" si="108"/>
        <v>46.829467182097815</v>
      </c>
      <c r="E574" s="70"/>
      <c r="F574">
        <v>46.83</v>
      </c>
      <c r="G574" s="42">
        <f t="shared" si="109"/>
        <v>3.8551115091738364E-3</v>
      </c>
      <c r="H574" s="70"/>
      <c r="I574" s="71">
        <f t="shared" si="88"/>
        <v>3.8436899423446302E-3</v>
      </c>
      <c r="J574">
        <v>21550.89</v>
      </c>
      <c r="K574">
        <v>21113.32</v>
      </c>
      <c r="L574" s="71">
        <f t="shared" si="104"/>
        <v>-2.0304033847326042E-2</v>
      </c>
      <c r="M574" s="70">
        <f t="shared" si="105"/>
        <v>1</v>
      </c>
    </row>
    <row r="575" spans="1:14">
      <c r="A575" s="68">
        <v>43207</v>
      </c>
      <c r="B575">
        <v>47.03</v>
      </c>
      <c r="C575" s="71">
        <f t="shared" si="103"/>
        <v>4.2544139544786752E-4</v>
      </c>
      <c r="D575" s="38">
        <f t="shared" si="108"/>
        <v>46.279529046118753</v>
      </c>
      <c r="E575" s="70"/>
      <c r="F575">
        <v>46.23</v>
      </c>
      <c r="G575" s="42">
        <f t="shared" si="109"/>
        <v>1.6216045611297858E-2</v>
      </c>
      <c r="H575" s="70"/>
      <c r="I575" s="71">
        <f t="shared" si="88"/>
        <v>1.7304780445598134E-2</v>
      </c>
      <c r="J575">
        <v>21113.32</v>
      </c>
      <c r="K575">
        <v>20865.14</v>
      </c>
      <c r="L575" s="71">
        <f t="shared" si="104"/>
        <v>-1.1754664827701156E-2</v>
      </c>
      <c r="M575" s="70">
        <f t="shared" si="105"/>
        <v>2</v>
      </c>
    </row>
    <row r="576" spans="1:14">
      <c r="A576" s="68">
        <v>43208</v>
      </c>
      <c r="B576">
        <v>46.92</v>
      </c>
      <c r="C576" s="71">
        <f t="shared" si="103"/>
        <v>-2.3389325962152041E-3</v>
      </c>
      <c r="D576" s="38">
        <f t="shared" si="108"/>
        <v>46.542917282127028</v>
      </c>
      <c r="E576" s="70"/>
      <c r="F576">
        <v>46.52</v>
      </c>
      <c r="G576" s="42">
        <f t="shared" si="109"/>
        <v>8.1018281597440289E-3</v>
      </c>
      <c r="H576" s="70"/>
      <c r="I576" s="71">
        <f t="shared" si="88"/>
        <v>8.5984522785897965E-3</v>
      </c>
      <c r="J576">
        <v>20865.14</v>
      </c>
      <c r="K576">
        <v>21006.37</v>
      </c>
      <c r="L576" s="71">
        <f t="shared" si="104"/>
        <v>6.7687060810519561E-3</v>
      </c>
      <c r="M576" s="70">
        <f t="shared" si="105"/>
        <v>3</v>
      </c>
    </row>
    <row r="577" spans="1:16">
      <c r="A577" s="68">
        <v>43209</v>
      </c>
      <c r="B577">
        <v>47.08</v>
      </c>
      <c r="C577" s="71">
        <f t="shared" si="103"/>
        <v>3.4100596760442414E-3</v>
      </c>
      <c r="D577" s="38">
        <f t="shared" si="108"/>
        <v>47.486702500241591</v>
      </c>
      <c r="E577" s="70"/>
      <c r="F577">
        <v>47.48</v>
      </c>
      <c r="G577" s="42">
        <f t="shared" si="109"/>
        <v>-8.5645555245602578E-3</v>
      </c>
      <c r="H577" s="70"/>
      <c r="I577" s="71">
        <f t="shared" si="88"/>
        <v>-8.4245998315080062E-3</v>
      </c>
      <c r="J577">
        <v>21006.37</v>
      </c>
      <c r="K577">
        <v>21442.89</v>
      </c>
      <c r="L577" s="71">
        <f t="shared" si="104"/>
        <v>2.078036328980204E-2</v>
      </c>
      <c r="M577" s="70">
        <f t="shared" si="105"/>
        <v>4</v>
      </c>
    </row>
    <row r="578" spans="1:16">
      <c r="A578" s="68">
        <v>43210</v>
      </c>
      <c r="B578">
        <v>46.42</v>
      </c>
      <c r="C578" s="71">
        <f t="shared" si="103"/>
        <v>-1.4018691588784993E-2</v>
      </c>
      <c r="D578" s="38">
        <f t="shared" si="108"/>
        <v>46.730231531290791</v>
      </c>
      <c r="E578" s="70"/>
      <c r="F578">
        <v>46.76</v>
      </c>
      <c r="G578" s="42">
        <f t="shared" si="109"/>
        <v>-6.6387758229500271E-3</v>
      </c>
      <c r="H578" s="70"/>
      <c r="I578" s="71">
        <f t="shared" si="88"/>
        <v>-7.2711719418305787E-3</v>
      </c>
      <c r="J578">
        <v>21442.89</v>
      </c>
      <c r="K578">
        <v>21104.28</v>
      </c>
      <c r="L578" s="71">
        <f t="shared" si="104"/>
        <v>-1.5791248287894022E-2</v>
      </c>
      <c r="M578" s="70">
        <f t="shared" si="105"/>
        <v>5</v>
      </c>
    </row>
    <row r="579" spans="1:16">
      <c r="A579" s="68">
        <v>43213</v>
      </c>
      <c r="B579">
        <v>46.39</v>
      </c>
      <c r="C579" s="71">
        <f t="shared" si="103"/>
        <v>-6.4627315812149089E-4</v>
      </c>
      <c r="D579" s="38">
        <f t="shared" si="108"/>
        <v>46.387724082508377</v>
      </c>
      <c r="E579" s="70"/>
      <c r="F579">
        <v>46.39</v>
      </c>
      <c r="G579" s="42">
        <f t="shared" si="109"/>
        <v>4.9062926380516458E-5</v>
      </c>
      <c r="H579" s="70"/>
      <c r="I579" s="71">
        <f t="shared" si="88"/>
        <v>0</v>
      </c>
      <c r="J579">
        <v>21104.28</v>
      </c>
      <c r="K579">
        <v>20936.259999999998</v>
      </c>
      <c r="L579" s="71">
        <f t="shared" si="104"/>
        <v>-7.9614182526008825E-3</v>
      </c>
      <c r="M579" s="70">
        <f t="shared" si="105"/>
        <v>1</v>
      </c>
    </row>
    <row r="580" spans="1:16">
      <c r="A580" s="68">
        <v>43214</v>
      </c>
      <c r="B580">
        <v>46.97</v>
      </c>
      <c r="C580" s="71">
        <f t="shared" si="103"/>
        <v>1.2502694546238313E-2</v>
      </c>
      <c r="D580" s="38">
        <f t="shared" si="108"/>
        <v>47.34229492755631</v>
      </c>
      <c r="E580" s="70"/>
      <c r="F580">
        <v>47.33</v>
      </c>
      <c r="G580" s="42">
        <f t="shared" si="109"/>
        <v>-7.8638969261207725E-3</v>
      </c>
      <c r="H580" s="70"/>
      <c r="I580" s="71">
        <f t="shared" si="88"/>
        <v>-7.6061694485527465E-3</v>
      </c>
      <c r="J580">
        <v>20936.259999999998</v>
      </c>
      <c r="K580">
        <v>21366.04</v>
      </c>
      <c r="L580" s="71">
        <f t="shared" si="104"/>
        <v>2.0528021719256495E-2</v>
      </c>
      <c r="M580" s="70">
        <f t="shared" si="105"/>
        <v>2</v>
      </c>
    </row>
    <row r="581" spans="1:16">
      <c r="A581" s="68">
        <v>43215</v>
      </c>
      <c r="B581">
        <v>46.58</v>
      </c>
      <c r="C581" s="71">
        <f t="shared" ref="C581:C629" si="110">B581/B580-1</f>
        <v>-8.3031722375984662E-3</v>
      </c>
      <c r="D581" s="38">
        <f t="shared" si="108"/>
        <v>46.740336557452849</v>
      </c>
      <c r="E581" s="70"/>
      <c r="F581">
        <v>46.76</v>
      </c>
      <c r="G581" s="42">
        <f t="shared" si="109"/>
        <v>-3.4303680559887306E-3</v>
      </c>
      <c r="H581" s="70"/>
      <c r="I581" s="71">
        <f t="shared" si="88"/>
        <v>-3.8494439692043914E-3</v>
      </c>
      <c r="J581">
        <v>21366.04</v>
      </c>
      <c r="K581">
        <v>21099.85</v>
      </c>
      <c r="L581" s="71">
        <f t="shared" ref="L581:L628" si="111">+K581/J581-1</f>
        <v>-1.2458555726751586E-2</v>
      </c>
      <c r="M581" s="70">
        <f t="shared" ref="M581:M628" si="112">WEEKDAY(A581,2)</f>
        <v>3</v>
      </c>
    </row>
    <row r="582" spans="1:16">
      <c r="A582" s="68">
        <v>43216</v>
      </c>
      <c r="B582">
        <v>46.79</v>
      </c>
      <c r="C582" s="71">
        <f t="shared" si="110"/>
        <v>4.5083726921426592E-3</v>
      </c>
      <c r="D582" s="38">
        <f t="shared" si="108"/>
        <v>46.135228771768517</v>
      </c>
      <c r="E582" s="70"/>
      <c r="F582">
        <v>46.14</v>
      </c>
      <c r="G582" s="42">
        <f t="shared" si="109"/>
        <v>1.4192434841293178E-2</v>
      </c>
      <c r="H582" s="70"/>
      <c r="I582" s="71">
        <f t="shared" si="88"/>
        <v>1.4087559601213773E-2</v>
      </c>
      <c r="J582">
        <v>21099.85</v>
      </c>
      <c r="K582">
        <v>20817.93</v>
      </c>
      <c r="L582" s="71">
        <f t="shared" si="111"/>
        <v>-1.3361232425822878E-2</v>
      </c>
      <c r="M582" s="70">
        <f t="shared" si="112"/>
        <v>4</v>
      </c>
    </row>
    <row r="583" spans="1:16">
      <c r="A583" s="68">
        <v>43217</v>
      </c>
      <c r="B583">
        <v>46.87</v>
      </c>
      <c r="C583" s="71">
        <f t="shared" si="110"/>
        <v>1.7097670442400847E-3</v>
      </c>
      <c r="D583" s="38">
        <f t="shared" si="108"/>
        <v>46.68934666414961</v>
      </c>
      <c r="E583" s="70"/>
      <c r="F583">
        <v>46.66</v>
      </c>
      <c r="G583" s="42">
        <f t="shared" si="109"/>
        <v>3.8692624497378425E-3</v>
      </c>
      <c r="H583" s="70"/>
      <c r="I583" s="71">
        <f t="shared" si="88"/>
        <v>4.5006429489926614E-3</v>
      </c>
      <c r="J583">
        <v>20817.93</v>
      </c>
      <c r="K583">
        <v>21065.79</v>
      </c>
      <c r="L583" s="71">
        <f t="shared" si="111"/>
        <v>1.1906082881439239E-2</v>
      </c>
      <c r="M583" s="70">
        <f t="shared" si="112"/>
        <v>5</v>
      </c>
    </row>
    <row r="584" spans="1:16">
      <c r="A584" s="68">
        <v>43220</v>
      </c>
      <c r="B584">
        <v>46.88</v>
      </c>
      <c r="C584" s="71">
        <f t="shared" si="110"/>
        <v>2.1335609131645228E-4</v>
      </c>
      <c r="D584" s="38">
        <f t="shared" si="108"/>
        <v>46.66</v>
      </c>
      <c r="F584">
        <v>47.59</v>
      </c>
      <c r="G584" s="42">
        <f t="shared" si="109"/>
        <v>4.7149592798971796E-3</v>
      </c>
      <c r="I584" s="71">
        <f t="shared" si="88"/>
        <v>-1.4919100651397343E-2</v>
      </c>
      <c r="J584" s="70">
        <v>21065.79</v>
      </c>
      <c r="K584" s="70">
        <v>21065.79</v>
      </c>
      <c r="L584" s="71">
        <f t="shared" si="111"/>
        <v>0</v>
      </c>
      <c r="M584" s="70">
        <f t="shared" si="112"/>
        <v>1</v>
      </c>
    </row>
    <row r="585" spans="1:16" s="70" customFormat="1">
      <c r="A585" s="68">
        <v>43221</v>
      </c>
      <c r="B585" s="70">
        <v>46.88</v>
      </c>
      <c r="C585" s="71">
        <f t="shared" si="110"/>
        <v>0</v>
      </c>
      <c r="D585" s="38">
        <f t="shared" si="108"/>
        <v>47.59</v>
      </c>
      <c r="F585" s="70">
        <v>47.59</v>
      </c>
      <c r="G585" s="42">
        <f t="shared" si="109"/>
        <v>-1.4919100651397343E-2</v>
      </c>
      <c r="I585" s="71">
        <f t="shared" ref="I585:I628" si="113">+B585/F585-1</f>
        <v>-1.4919100651397343E-2</v>
      </c>
      <c r="J585" s="70">
        <v>21065.79</v>
      </c>
      <c r="K585" s="70">
        <v>21065.79</v>
      </c>
      <c r="L585" s="71">
        <f t="shared" si="111"/>
        <v>0</v>
      </c>
      <c r="M585" s="70">
        <f t="shared" si="112"/>
        <v>2</v>
      </c>
      <c r="N585" s="50"/>
      <c r="O585" s="50"/>
      <c r="P585" s="50"/>
    </row>
    <row r="586" spans="1:16" s="70" customFormat="1">
      <c r="A586" s="68">
        <v>43222</v>
      </c>
      <c r="B586" s="70">
        <v>46.75</v>
      </c>
      <c r="C586" s="71">
        <f t="shared" si="110"/>
        <v>-2.7730375426621157E-3</v>
      </c>
      <c r="D586" s="38">
        <f t="shared" si="108"/>
        <v>47.327197632483902</v>
      </c>
      <c r="F586" s="70">
        <v>47.32</v>
      </c>
      <c r="G586" s="42">
        <f t="shared" si="109"/>
        <v>-1.2195897102678432E-2</v>
      </c>
      <c r="I586" s="71">
        <f t="shared" si="113"/>
        <v>-1.2045646661031251E-2</v>
      </c>
      <c r="J586" s="70">
        <v>21484.12</v>
      </c>
      <c r="K586" s="70">
        <v>21365.48</v>
      </c>
      <c r="L586" s="71">
        <f t="shared" si="111"/>
        <v>-5.5222182709834255E-3</v>
      </c>
      <c r="M586" s="70">
        <f t="shared" si="112"/>
        <v>3</v>
      </c>
      <c r="N586" s="50"/>
      <c r="O586" s="50"/>
      <c r="P586" s="50"/>
    </row>
    <row r="587" spans="1:16">
      <c r="A587" s="68">
        <v>43223</v>
      </c>
      <c r="B587">
        <v>46.45</v>
      </c>
      <c r="C587" s="71">
        <f t="shared" si="110"/>
        <v>-6.4171122994651775E-3</v>
      </c>
      <c r="D587" s="38">
        <f t="shared" si="108"/>
        <v>46.562409756298479</v>
      </c>
      <c r="E587" s="70"/>
      <c r="F587" s="70">
        <v>46.56</v>
      </c>
      <c r="G587" s="42">
        <f t="shared" si="109"/>
        <v>-2.4141739417442576E-3</v>
      </c>
      <c r="H587" s="70"/>
      <c r="I587" s="71">
        <f t="shared" si="113"/>
        <v>-2.3625429553264521E-3</v>
      </c>
      <c r="J587" s="70">
        <v>21365.48</v>
      </c>
      <c r="K587" s="70">
        <v>21023.42</v>
      </c>
      <c r="L587" s="71">
        <f t="shared" si="111"/>
        <v>-1.6009937525391482E-2</v>
      </c>
      <c r="M587" s="70">
        <f t="shared" si="112"/>
        <v>4</v>
      </c>
    </row>
    <row r="588" spans="1:16">
      <c r="A588" s="68">
        <v>43224</v>
      </c>
      <c r="B588">
        <v>46.54</v>
      </c>
      <c r="C588" s="71">
        <f t="shared" si="110"/>
        <v>1.9375672766415164E-3</v>
      </c>
      <c r="D588" s="38">
        <f t="shared" si="108"/>
        <v>46.080899796512661</v>
      </c>
      <c r="E588" s="70"/>
      <c r="F588">
        <v>46.08</v>
      </c>
      <c r="G588" s="42">
        <f t="shared" si="109"/>
        <v>9.9629175106099588E-3</v>
      </c>
      <c r="H588" s="70"/>
      <c r="I588" s="71">
        <f t="shared" si="113"/>
        <v>9.9826388888888395E-3</v>
      </c>
      <c r="J588">
        <v>21023.42</v>
      </c>
      <c r="K588">
        <v>20807.09</v>
      </c>
      <c r="L588" s="71">
        <f t="shared" si="111"/>
        <v>-1.0289952824040882E-2</v>
      </c>
      <c r="M588" s="70">
        <f t="shared" si="112"/>
        <v>5</v>
      </c>
    </row>
    <row r="589" spans="1:16">
      <c r="A589" s="68">
        <v>43227</v>
      </c>
      <c r="B589">
        <v>46.29</v>
      </c>
      <c r="C589" s="71">
        <f t="shared" si="110"/>
        <v>-5.3717232488181832E-3</v>
      </c>
      <c r="D589" s="38">
        <f t="shared" si="108"/>
        <v>46.389405918847856</v>
      </c>
      <c r="E589" s="70"/>
      <c r="F589">
        <v>46.39</v>
      </c>
      <c r="G589" s="42">
        <f t="shared" si="109"/>
        <v>-2.1428581996018048E-3</v>
      </c>
      <c r="H589" s="70"/>
      <c r="I589" s="71">
        <f t="shared" si="113"/>
        <v>-2.155636990730847E-3</v>
      </c>
      <c r="J589">
        <v>20807.09</v>
      </c>
      <c r="K589">
        <v>20946.8</v>
      </c>
      <c r="L589" s="71">
        <f t="shared" si="111"/>
        <v>6.714538169441342E-3</v>
      </c>
      <c r="M589" s="70">
        <f t="shared" si="112"/>
        <v>1</v>
      </c>
    </row>
    <row r="590" spans="1:16">
      <c r="A590" s="68">
        <v>43228</v>
      </c>
      <c r="B590">
        <v>46.97</v>
      </c>
      <c r="C590" s="71">
        <f t="shared" si="110"/>
        <v>1.4689997839706148E-2</v>
      </c>
      <c r="D590" s="38">
        <f t="shared" si="108"/>
        <v>47.105998959268241</v>
      </c>
      <c r="E590" s="70"/>
      <c r="F590">
        <v>47.1</v>
      </c>
      <c r="G590" s="42">
        <f t="shared" si="109"/>
        <v>-2.8870836469435668E-3</v>
      </c>
      <c r="H590" s="70"/>
      <c r="I590" s="71">
        <f t="shared" si="113"/>
        <v>-2.7600849256900206E-3</v>
      </c>
      <c r="J590">
        <v>20946.8</v>
      </c>
      <c r="K590">
        <v>21270.1</v>
      </c>
      <c r="L590" s="71">
        <f t="shared" si="111"/>
        <v>1.5434338419233473E-2</v>
      </c>
      <c r="M590" s="70">
        <f t="shared" si="112"/>
        <v>2</v>
      </c>
    </row>
    <row r="591" spans="1:16">
      <c r="A591" s="68">
        <v>43229</v>
      </c>
      <c r="B591">
        <v>47.42</v>
      </c>
      <c r="C591" s="71">
        <f t="shared" si="110"/>
        <v>9.5805833510751448E-3</v>
      </c>
      <c r="D591" s="38">
        <f t="shared" ref="D591:D622" si="114">+(F590-O591)*(1+L591)</f>
        <v>47.331911603612589</v>
      </c>
      <c r="E591" s="70"/>
      <c r="F591">
        <v>47.34</v>
      </c>
      <c r="G591" s="42">
        <f t="shared" si="109"/>
        <v>1.8610783592498681E-3</v>
      </c>
      <c r="H591" s="70"/>
      <c r="I591" s="71">
        <f t="shared" si="113"/>
        <v>1.689902830587231E-3</v>
      </c>
      <c r="J591">
        <v>21270.1</v>
      </c>
      <c r="K591">
        <v>21374.83</v>
      </c>
      <c r="L591" s="71">
        <f t="shared" si="111"/>
        <v>4.9238132401823176E-3</v>
      </c>
      <c r="M591" s="70">
        <f t="shared" si="112"/>
        <v>3</v>
      </c>
    </row>
    <row r="592" spans="1:16">
      <c r="A592" s="68">
        <v>43230</v>
      </c>
      <c r="B592">
        <v>48.02</v>
      </c>
      <c r="C592" s="71">
        <f t="shared" si="110"/>
        <v>1.2652889076339102E-2</v>
      </c>
      <c r="D592" s="38">
        <f t="shared" si="114"/>
        <v>47.602802763811461</v>
      </c>
      <c r="E592" s="70"/>
      <c r="F592">
        <v>47.6</v>
      </c>
      <c r="G592" s="42">
        <f t="shared" si="109"/>
        <v>8.7641317730497992E-3</v>
      </c>
      <c r="H592" s="70"/>
      <c r="I592" s="71">
        <f t="shared" si="113"/>
        <v>8.8235294117646745E-3</v>
      </c>
      <c r="J592">
        <v>21374.83</v>
      </c>
      <c r="K592">
        <v>21493.49</v>
      </c>
      <c r="L592" s="71">
        <f t="shared" si="111"/>
        <v>5.5513891806391324E-3</v>
      </c>
      <c r="M592" s="70">
        <f t="shared" si="112"/>
        <v>4</v>
      </c>
    </row>
    <row r="593" spans="1:13">
      <c r="A593" s="68">
        <v>43231</v>
      </c>
      <c r="B593">
        <v>48.16</v>
      </c>
      <c r="C593" s="71">
        <f t="shared" si="110"/>
        <v>2.9154518950436081E-3</v>
      </c>
      <c r="D593" s="38">
        <f t="shared" si="114"/>
        <v>47.991811287976034</v>
      </c>
      <c r="E593" s="70"/>
      <c r="F593">
        <v>47.99</v>
      </c>
      <c r="G593" s="42">
        <f t="shared" si="109"/>
        <v>3.5045293667859134E-3</v>
      </c>
      <c r="H593" s="70"/>
      <c r="I593" s="71">
        <f t="shared" si="113"/>
        <v>3.5424046676388876E-3</v>
      </c>
      <c r="J593">
        <v>21493.49</v>
      </c>
      <c r="K593">
        <v>21670.41</v>
      </c>
      <c r="L593" s="71">
        <f t="shared" si="111"/>
        <v>8.2313295793283725E-3</v>
      </c>
      <c r="M593" s="70">
        <f t="shared" si="112"/>
        <v>5</v>
      </c>
    </row>
    <row r="594" spans="1:13">
      <c r="A594" s="68">
        <v>43234</v>
      </c>
      <c r="B594">
        <v>48.63</v>
      </c>
      <c r="C594" s="71">
        <f t="shared" si="110"/>
        <v>9.7591362126248082E-3</v>
      </c>
      <c r="D594" s="38">
        <f t="shared" si="114"/>
        <v>48.756718202378266</v>
      </c>
      <c r="E594" s="70"/>
      <c r="F594">
        <v>48.75</v>
      </c>
      <c r="G594" s="42">
        <f t="shared" si="109"/>
        <v>-2.5989895762115189E-3</v>
      </c>
      <c r="H594" s="70"/>
      <c r="I594" s="71">
        <f t="shared" si="113"/>
        <v>-2.4615384615384039E-3</v>
      </c>
      <c r="J594">
        <v>21670.41</v>
      </c>
      <c r="K594">
        <v>22016.63</v>
      </c>
      <c r="L594" s="71">
        <f t="shared" si="111"/>
        <v>1.5976624346285995E-2</v>
      </c>
      <c r="M594" s="70">
        <f t="shared" si="112"/>
        <v>1</v>
      </c>
    </row>
    <row r="595" spans="1:13">
      <c r="A595" s="68">
        <v>43235</v>
      </c>
      <c r="B595">
        <v>47.81</v>
      </c>
      <c r="C595" s="71">
        <f t="shared" si="110"/>
        <v>-1.6862019329631939E-2</v>
      </c>
      <c r="D595" s="38">
        <f t="shared" si="114"/>
        <v>48.291454005449516</v>
      </c>
      <c r="E595" s="70"/>
      <c r="F595">
        <v>48.29</v>
      </c>
      <c r="G595" s="42">
        <f t="shared" si="109"/>
        <v>-9.969755837030414E-3</v>
      </c>
      <c r="H595" s="70"/>
      <c r="I595" s="71">
        <f t="shared" si="113"/>
        <v>-9.9399461586249238E-3</v>
      </c>
      <c r="J595">
        <v>22016.63</v>
      </c>
      <c r="K595">
        <v>21809.54</v>
      </c>
      <c r="L595" s="71">
        <f t="shared" si="111"/>
        <v>-9.4060716830868252E-3</v>
      </c>
      <c r="M595" s="70">
        <f t="shared" si="112"/>
        <v>2</v>
      </c>
    </row>
    <row r="596" spans="1:13">
      <c r="A596" s="68">
        <v>43236</v>
      </c>
      <c r="B596">
        <v>48.6</v>
      </c>
      <c r="C596" s="71">
        <f t="shared" si="110"/>
        <v>1.6523739803388393E-2</v>
      </c>
      <c r="D596" s="38">
        <f t="shared" si="114"/>
        <v>48.320378394042237</v>
      </c>
      <c r="E596" s="70"/>
      <c r="F596">
        <v>48.33</v>
      </c>
      <c r="G596" s="42">
        <f t="shared" si="109"/>
        <v>5.786825667578821E-3</v>
      </c>
      <c r="H596" s="70"/>
      <c r="I596" s="71">
        <f t="shared" si="113"/>
        <v>5.5865921787709993E-3</v>
      </c>
      <c r="J596">
        <v>21809.54</v>
      </c>
      <c r="K596">
        <v>21823.26</v>
      </c>
      <c r="L596" s="71">
        <f t="shared" si="111"/>
        <v>6.2908250242776909E-4</v>
      </c>
      <c r="M596" s="70">
        <f t="shared" si="112"/>
        <v>3</v>
      </c>
    </row>
    <row r="597" spans="1:13">
      <c r="A597" s="68">
        <v>43237</v>
      </c>
      <c r="B597">
        <v>47.79</v>
      </c>
      <c r="C597" s="71">
        <f t="shared" si="110"/>
        <v>-1.6666666666666718E-2</v>
      </c>
      <c r="D597" s="38">
        <f t="shared" si="114"/>
        <v>47.888606170663785</v>
      </c>
      <c r="E597" s="70"/>
      <c r="F597">
        <v>47.94</v>
      </c>
      <c r="G597" s="42">
        <f t="shared" si="109"/>
        <v>-2.0590737243922907E-3</v>
      </c>
      <c r="H597" s="70"/>
      <c r="I597" s="71">
        <f t="shared" si="113"/>
        <v>-3.1289111389236623E-3</v>
      </c>
      <c r="J597">
        <v>21823.26</v>
      </c>
      <c r="K597">
        <v>21623.95</v>
      </c>
      <c r="L597" s="71">
        <f t="shared" si="111"/>
        <v>-9.1329159804720561E-3</v>
      </c>
      <c r="M597" s="70">
        <f t="shared" si="112"/>
        <v>4</v>
      </c>
    </row>
    <row r="598" spans="1:13">
      <c r="A598" s="68">
        <v>43238</v>
      </c>
      <c r="B598">
        <v>47.89</v>
      </c>
      <c r="C598" s="71">
        <f t="shared" si="110"/>
        <v>2.0924879681942787E-3</v>
      </c>
      <c r="D598" s="38">
        <f t="shared" si="114"/>
        <v>48.25576535276857</v>
      </c>
      <c r="E598" s="70"/>
      <c r="F598">
        <v>48.26</v>
      </c>
      <c r="G598" s="42">
        <f t="shared" ref="G598:G629" si="115">+B598/D598-1</f>
        <v>-7.5797233780188211E-3</v>
      </c>
      <c r="H598" s="70"/>
      <c r="I598" s="71">
        <f t="shared" si="113"/>
        <v>-7.6668048072937589E-3</v>
      </c>
      <c r="J598">
        <v>21623.95</v>
      </c>
      <c r="K598">
        <v>21766.38</v>
      </c>
      <c r="L598" s="71">
        <f t="shared" si="111"/>
        <v>6.5866781970915778E-3</v>
      </c>
      <c r="M598" s="70">
        <f t="shared" si="112"/>
        <v>5</v>
      </c>
    </row>
    <row r="599" spans="1:13">
      <c r="A599" s="68">
        <v>43241</v>
      </c>
      <c r="B599">
        <v>48.28</v>
      </c>
      <c r="C599" s="71">
        <f t="shared" si="110"/>
        <v>8.1436625600335155E-3</v>
      </c>
      <c r="D599" s="38">
        <f t="shared" si="114"/>
        <v>48.178962041460267</v>
      </c>
      <c r="E599" s="70"/>
      <c r="F599">
        <v>48.2</v>
      </c>
      <c r="G599" s="42">
        <f t="shared" si="115"/>
        <v>2.0971385488293137E-3</v>
      </c>
      <c r="H599" s="70"/>
      <c r="I599" s="71">
        <f t="shared" si="113"/>
        <v>1.6597510373443924E-3</v>
      </c>
      <c r="J599">
        <v>21766.38</v>
      </c>
      <c r="K599">
        <v>21729.83</v>
      </c>
      <c r="L599" s="71">
        <f t="shared" si="111"/>
        <v>-1.6791951624477441E-3</v>
      </c>
      <c r="M599" s="70">
        <f t="shared" si="112"/>
        <v>1</v>
      </c>
    </row>
    <row r="600" spans="1:13">
      <c r="A600" s="68">
        <v>43242</v>
      </c>
      <c r="B600">
        <v>48.03</v>
      </c>
      <c r="C600" s="71">
        <f t="shared" si="110"/>
        <v>-5.1781275890637746E-3</v>
      </c>
      <c r="D600" s="38">
        <f t="shared" si="114"/>
        <v>48.2</v>
      </c>
      <c r="E600" s="70"/>
      <c r="F600">
        <v>48.19</v>
      </c>
      <c r="G600" s="42">
        <f t="shared" si="115"/>
        <v>-3.5269709543568339E-3</v>
      </c>
      <c r="H600" s="70"/>
      <c r="I600" s="71">
        <f t="shared" si="113"/>
        <v>-3.3201909109773498E-3</v>
      </c>
      <c r="J600">
        <v>21729.83</v>
      </c>
      <c r="K600">
        <v>21729.83</v>
      </c>
      <c r="L600" s="71">
        <f t="shared" si="111"/>
        <v>0</v>
      </c>
      <c r="M600" s="70">
        <f t="shared" si="112"/>
        <v>2</v>
      </c>
    </row>
    <row r="601" spans="1:13">
      <c r="A601" s="68">
        <v>43243</v>
      </c>
      <c r="B601">
        <v>47.51</v>
      </c>
      <c r="C601" s="71">
        <f t="shared" si="110"/>
        <v>-1.082656672912774E-2</v>
      </c>
      <c r="D601" s="38">
        <f t="shared" si="114"/>
        <v>47.15010355810422</v>
      </c>
      <c r="E601" s="70"/>
      <c r="F601">
        <v>47.16</v>
      </c>
      <c r="G601" s="42">
        <f t="shared" si="115"/>
        <v>7.6329936678138921E-3</v>
      </c>
      <c r="H601" s="70"/>
      <c r="I601" s="71">
        <f t="shared" si="113"/>
        <v>7.4215436810856072E-3</v>
      </c>
      <c r="J601">
        <v>21729.83</v>
      </c>
      <c r="K601">
        <v>21260.92</v>
      </c>
      <c r="L601" s="71">
        <f t="shared" si="111"/>
        <v>-2.1579091967125485E-2</v>
      </c>
      <c r="M601" s="70">
        <f t="shared" si="112"/>
        <v>3</v>
      </c>
    </row>
    <row r="602" spans="1:13">
      <c r="A602" s="68">
        <v>43244</v>
      </c>
      <c r="B602">
        <v>47.22</v>
      </c>
      <c r="C602" s="71">
        <f t="shared" si="110"/>
        <v>-6.1039781098716217E-3</v>
      </c>
      <c r="D602" s="38">
        <f t="shared" si="114"/>
        <v>47.358768802102631</v>
      </c>
      <c r="E602" s="70"/>
      <c r="F602">
        <v>47.41</v>
      </c>
      <c r="G602" s="42">
        <f t="shared" si="115"/>
        <v>-2.9301606780045564E-3</v>
      </c>
      <c r="H602" s="70"/>
      <c r="I602" s="71">
        <f t="shared" si="113"/>
        <v>-4.0075933347394344E-3</v>
      </c>
      <c r="J602">
        <v>21260.92</v>
      </c>
      <c r="K602">
        <v>21350.53</v>
      </c>
      <c r="L602" s="71">
        <f t="shared" si="111"/>
        <v>4.2147752778336489E-3</v>
      </c>
      <c r="M602" s="70">
        <f t="shared" si="112"/>
        <v>4</v>
      </c>
    </row>
    <row r="603" spans="1:13">
      <c r="A603" s="68">
        <v>43245</v>
      </c>
      <c r="B603">
        <v>47.12</v>
      </c>
      <c r="C603" s="71">
        <f t="shared" si="110"/>
        <v>-2.1177467174926523E-3</v>
      </c>
      <c r="D603" s="38">
        <f t="shared" si="114"/>
        <v>46.954364570809247</v>
      </c>
      <c r="E603" s="70"/>
      <c r="F603">
        <v>47.07</v>
      </c>
      <c r="G603" s="42">
        <f t="shared" si="115"/>
        <v>3.5275832333108159E-3</v>
      </c>
      <c r="H603" s="70"/>
      <c r="I603" s="71">
        <f t="shared" si="113"/>
        <v>1.0622477161672528E-3</v>
      </c>
      <c r="J603">
        <v>21350.53</v>
      </c>
      <c r="K603">
        <v>21145.34</v>
      </c>
      <c r="L603" s="71">
        <f t="shared" si="111"/>
        <v>-9.610534258400083E-3</v>
      </c>
      <c r="M603" s="70">
        <f t="shared" si="112"/>
        <v>5</v>
      </c>
    </row>
    <row r="604" spans="1:13">
      <c r="A604" s="68">
        <v>43248</v>
      </c>
      <c r="B604">
        <v>47.12</v>
      </c>
      <c r="C604" s="71">
        <f t="shared" si="110"/>
        <v>0</v>
      </c>
      <c r="D604" s="38">
        <f t="shared" si="114"/>
        <v>47.02970899498424</v>
      </c>
      <c r="E604" s="70"/>
      <c r="F604">
        <v>47.03</v>
      </c>
      <c r="G604" s="42">
        <f t="shared" si="115"/>
        <v>1.9198716501815927E-3</v>
      </c>
      <c r="H604" s="70"/>
      <c r="I604" s="71">
        <f t="shared" si="113"/>
        <v>1.9136721241759247E-3</v>
      </c>
      <c r="J604">
        <v>21145.34</v>
      </c>
      <c r="K604">
        <v>21127.24</v>
      </c>
      <c r="L604" s="71">
        <f t="shared" si="111"/>
        <v>-8.5598056120161914E-4</v>
      </c>
      <c r="M604" s="70">
        <f t="shared" si="112"/>
        <v>1</v>
      </c>
    </row>
    <row r="605" spans="1:13">
      <c r="A605" s="68">
        <v>43249</v>
      </c>
      <c r="B605">
        <v>46.11</v>
      </c>
      <c r="C605" s="71">
        <f t="shared" si="110"/>
        <v>-2.1434634974533018E-2</v>
      </c>
      <c r="D605" s="38">
        <f t="shared" si="114"/>
        <v>46.679599649551953</v>
      </c>
      <c r="E605" s="70"/>
      <c r="F605">
        <v>46.7</v>
      </c>
      <c r="G605" s="42">
        <f t="shared" si="115"/>
        <v>-1.2202325080511334E-2</v>
      </c>
      <c r="H605" s="70"/>
      <c r="I605" s="71">
        <f t="shared" si="113"/>
        <v>-1.2633832976445492E-2</v>
      </c>
      <c r="J605">
        <v>21127.24</v>
      </c>
      <c r="K605">
        <v>20969.830000000002</v>
      </c>
      <c r="L605" s="71">
        <f t="shared" si="111"/>
        <v>-7.4505709217105309E-3</v>
      </c>
      <c r="M605" s="70">
        <f t="shared" si="112"/>
        <v>2</v>
      </c>
    </row>
    <row r="606" spans="1:13">
      <c r="A606" s="68">
        <v>43250</v>
      </c>
      <c r="B606">
        <v>46.32</v>
      </c>
      <c r="C606" s="71">
        <f t="shared" si="110"/>
        <v>4.5543266102798796E-3</v>
      </c>
      <c r="D606" s="38">
        <f t="shared" si="114"/>
        <v>45.911839247146965</v>
      </c>
      <c r="E606" s="70"/>
      <c r="F606">
        <v>45.91</v>
      </c>
      <c r="G606" s="42">
        <f t="shared" si="115"/>
        <v>8.8900980563177967E-3</v>
      </c>
      <c r="H606" s="70"/>
      <c r="I606" s="71">
        <f t="shared" si="113"/>
        <v>8.930516227401597E-3</v>
      </c>
      <c r="J606">
        <v>20969.830000000002</v>
      </c>
      <c r="K606">
        <v>20615.919999999998</v>
      </c>
      <c r="L606" s="71">
        <f t="shared" si="111"/>
        <v>-1.6877103915482583E-2</v>
      </c>
      <c r="M606" s="70">
        <f t="shared" si="112"/>
        <v>3</v>
      </c>
    </row>
    <row r="607" spans="1:13">
      <c r="A607" s="68">
        <v>43251</v>
      </c>
      <c r="B607">
        <v>46.7</v>
      </c>
      <c r="C607" s="71">
        <f t="shared" si="110"/>
        <v>8.2037996545769598E-3</v>
      </c>
      <c r="D607" s="38">
        <f t="shared" si="114"/>
        <v>46.708061241021511</v>
      </c>
      <c r="E607" s="70"/>
      <c r="F607" s="70">
        <v>46.73</v>
      </c>
      <c r="G607" s="42">
        <f t="shared" si="115"/>
        <v>-1.725877890736971E-4</v>
      </c>
      <c r="H607" s="70"/>
      <c r="I607" s="71">
        <f t="shared" si="113"/>
        <v>-6.4198587631059123E-4</v>
      </c>
      <c r="J607">
        <v>20615.919999999998</v>
      </c>
      <c r="K607">
        <v>20974.29</v>
      </c>
      <c r="L607" s="71">
        <f t="shared" si="111"/>
        <v>1.7383167959518886E-2</v>
      </c>
      <c r="M607" s="70">
        <f t="shared" si="112"/>
        <v>4</v>
      </c>
    </row>
    <row r="608" spans="1:13">
      <c r="A608" s="68">
        <v>43252</v>
      </c>
      <c r="B608">
        <v>47.28</v>
      </c>
      <c r="C608" s="71">
        <f t="shared" si="110"/>
        <v>1.2419700214132634E-2</v>
      </c>
      <c r="D608" s="38">
        <f t="shared" si="114"/>
        <v>46.956740075587774</v>
      </c>
      <c r="E608" s="70"/>
      <c r="F608">
        <v>46.97</v>
      </c>
      <c r="G608" s="42">
        <f t="shared" si="115"/>
        <v>6.8842071211048239E-3</v>
      </c>
      <c r="H608" s="70"/>
      <c r="I608" s="71">
        <f t="shared" si="113"/>
        <v>6.5999574196295985E-3</v>
      </c>
      <c r="J608">
        <v>20974.29</v>
      </c>
      <c r="K608">
        <v>21076.06</v>
      </c>
      <c r="L608" s="71">
        <f t="shared" si="111"/>
        <v>4.852130870699245E-3</v>
      </c>
      <c r="M608" s="70">
        <f t="shared" si="112"/>
        <v>5</v>
      </c>
    </row>
    <row r="609" spans="1:13">
      <c r="A609" s="68">
        <v>43255</v>
      </c>
      <c r="B609">
        <v>47.97</v>
      </c>
      <c r="C609" s="71">
        <f t="shared" si="110"/>
        <v>1.4593908629441543E-2</v>
      </c>
      <c r="D609" s="38">
        <f t="shared" si="114"/>
        <v>47.941533664261719</v>
      </c>
      <c r="E609" s="70"/>
      <c r="F609">
        <v>47.96</v>
      </c>
      <c r="G609" s="42">
        <f t="shared" si="115"/>
        <v>5.9377190428722137E-4</v>
      </c>
      <c r="H609" s="70"/>
      <c r="I609" s="71">
        <f t="shared" si="113"/>
        <v>2.085070892410279E-4</v>
      </c>
      <c r="J609">
        <v>21076.06</v>
      </c>
      <c r="K609">
        <v>21512</v>
      </c>
      <c r="L609" s="71">
        <f t="shared" si="111"/>
        <v>2.0684131664077565E-2</v>
      </c>
      <c r="M609" s="70">
        <f t="shared" si="112"/>
        <v>1</v>
      </c>
    </row>
    <row r="610" spans="1:13">
      <c r="A610" s="68">
        <v>43256</v>
      </c>
      <c r="B610">
        <v>48.06</v>
      </c>
      <c r="C610" s="71">
        <f t="shared" si="110"/>
        <v>1.8761726078799779E-3</v>
      </c>
      <c r="D610" s="38">
        <f t="shared" si="114"/>
        <v>48.15222346597249</v>
      </c>
      <c r="E610" s="70"/>
      <c r="F610">
        <v>48.16</v>
      </c>
      <c r="G610" s="42">
        <f t="shared" si="115"/>
        <v>-1.9152483381719154E-3</v>
      </c>
      <c r="H610" s="70"/>
      <c r="I610" s="71">
        <f t="shared" si="113"/>
        <v>-2.0764119601327513E-3</v>
      </c>
      <c r="J610">
        <v>21512</v>
      </c>
      <c r="K610">
        <v>21598.22</v>
      </c>
      <c r="L610" s="71">
        <f t="shared" si="111"/>
        <v>4.0079955373746312E-3</v>
      </c>
      <c r="M610" s="70">
        <f t="shared" si="112"/>
        <v>2</v>
      </c>
    </row>
    <row r="611" spans="1:13">
      <c r="A611" s="68">
        <v>43257</v>
      </c>
      <c r="B611">
        <v>48.77</v>
      </c>
      <c r="C611" s="71">
        <f t="shared" si="110"/>
        <v>1.4773200166458667E-2</v>
      </c>
      <c r="D611" s="38">
        <f t="shared" si="114"/>
        <v>48.36322519170561</v>
      </c>
      <c r="E611" s="70"/>
      <c r="F611">
        <v>48.36</v>
      </c>
      <c r="G611" s="42">
        <f t="shared" si="115"/>
        <v>8.4108288204931547E-3</v>
      </c>
      <c r="H611" s="70"/>
      <c r="I611" s="71">
        <f t="shared" si="113"/>
        <v>8.4780810587263833E-3</v>
      </c>
      <c r="J611">
        <v>21598.22</v>
      </c>
      <c r="K611">
        <v>21689.360000000001</v>
      </c>
      <c r="L611" s="71">
        <f t="shared" si="111"/>
        <v>4.2197921865783083E-3</v>
      </c>
      <c r="M611" s="70">
        <f t="shared" si="112"/>
        <v>3</v>
      </c>
    </row>
    <row r="612" spans="1:13">
      <c r="A612" s="68">
        <v>43258</v>
      </c>
      <c r="B612">
        <v>48.47</v>
      </c>
      <c r="C612" s="71">
        <f t="shared" si="110"/>
        <v>-6.1513225343449163E-3</v>
      </c>
      <c r="D612" s="38">
        <f t="shared" si="114"/>
        <v>48.845777044596986</v>
      </c>
      <c r="E612" s="70"/>
      <c r="F612">
        <v>48.92</v>
      </c>
      <c r="G612" s="42">
        <f t="shared" si="115"/>
        <v>-7.6931326991460658E-3</v>
      </c>
      <c r="H612" s="70"/>
      <c r="I612" s="71">
        <f t="shared" si="113"/>
        <v>-9.198691741619025E-3</v>
      </c>
      <c r="J612">
        <v>21689.360000000001</v>
      </c>
      <c r="K612">
        <v>21907.23</v>
      </c>
      <c r="L612" s="71">
        <f t="shared" si="111"/>
        <v>1.0045017464784589E-2</v>
      </c>
      <c r="M612" s="70">
        <f t="shared" si="112"/>
        <v>4</v>
      </c>
    </row>
    <row r="613" spans="1:13">
      <c r="A613" s="68">
        <v>43259</v>
      </c>
      <c r="B613">
        <v>48.21</v>
      </c>
      <c r="C613" s="71">
        <f t="shared" si="110"/>
        <v>-5.3641427687228793E-3</v>
      </c>
      <c r="D613" s="38">
        <f t="shared" si="114"/>
        <v>47.968630210209142</v>
      </c>
      <c r="E613" s="70"/>
      <c r="F613">
        <v>47.98</v>
      </c>
      <c r="G613" s="42">
        <f t="shared" si="115"/>
        <v>5.0318257730754823E-3</v>
      </c>
      <c r="H613" s="70"/>
      <c r="I613" s="71">
        <f t="shared" si="113"/>
        <v>4.7936640266779129E-3</v>
      </c>
      <c r="J613">
        <v>21907.23</v>
      </c>
      <c r="K613">
        <v>21481.19</v>
      </c>
      <c r="L613" s="71">
        <f t="shared" si="111"/>
        <v>-1.9447460952388806E-2</v>
      </c>
      <c r="M613" s="70">
        <f t="shared" si="112"/>
        <v>5</v>
      </c>
    </row>
    <row r="614" spans="1:13">
      <c r="A614" s="68">
        <v>43262</v>
      </c>
      <c r="B614">
        <v>48.02</v>
      </c>
      <c r="C614" s="71">
        <f t="shared" si="110"/>
        <v>-3.9410910599460003E-3</v>
      </c>
      <c r="D614" s="38">
        <f t="shared" si="114"/>
        <v>48.060230266572752</v>
      </c>
      <c r="E614" s="70"/>
      <c r="F614">
        <v>48.11</v>
      </c>
      <c r="G614" s="42">
        <f t="shared" si="115"/>
        <v>-8.3708018770622949E-4</v>
      </c>
      <c r="H614" s="70"/>
      <c r="I614" s="71">
        <f t="shared" si="113"/>
        <v>-1.8707129494907049E-3</v>
      </c>
      <c r="J614">
        <v>21481.19</v>
      </c>
      <c r="K614">
        <v>21517.11</v>
      </c>
      <c r="L614" s="71">
        <f t="shared" si="111"/>
        <v>1.6721606205243322E-3</v>
      </c>
      <c r="M614" s="70">
        <f t="shared" si="112"/>
        <v>1</v>
      </c>
    </row>
    <row r="615" spans="1:13">
      <c r="A615" s="68">
        <v>43263</v>
      </c>
      <c r="B615">
        <v>47.96</v>
      </c>
      <c r="C615" s="71">
        <f t="shared" si="110"/>
        <v>-1.2494793835902129E-3</v>
      </c>
      <c r="D615" s="38">
        <f t="shared" si="114"/>
        <v>48.273622800645633</v>
      </c>
      <c r="E615" s="70"/>
      <c r="F615">
        <v>48.27</v>
      </c>
      <c r="G615" s="42">
        <f t="shared" si="115"/>
        <v>-6.4967736509189411E-3</v>
      </c>
      <c r="H615" s="70"/>
      <c r="I615" s="71">
        <f t="shared" si="113"/>
        <v>-6.4222084110213684E-3</v>
      </c>
      <c r="J615">
        <v>21517.11</v>
      </c>
      <c r="K615">
        <v>21590.29</v>
      </c>
      <c r="L615" s="71">
        <f t="shared" si="111"/>
        <v>3.4010143555525119E-3</v>
      </c>
      <c r="M615" s="70">
        <f t="shared" si="112"/>
        <v>2</v>
      </c>
    </row>
    <row r="616" spans="1:13">
      <c r="A616" s="68">
        <v>43264</v>
      </c>
      <c r="B616">
        <v>47.22</v>
      </c>
      <c r="C616" s="71">
        <f t="shared" si="110"/>
        <v>-1.542952460383662E-2</v>
      </c>
      <c r="D616" s="38">
        <f t="shared" si="114"/>
        <v>47.471554722053291</v>
      </c>
      <c r="E616" s="70"/>
      <c r="F616">
        <v>47.62</v>
      </c>
      <c r="G616" s="42">
        <f t="shared" si="115"/>
        <v>-5.2990622179144298E-3</v>
      </c>
      <c r="H616" s="70"/>
      <c r="I616" s="71">
        <f t="shared" si="113"/>
        <v>-8.3998320033599194E-3</v>
      </c>
      <c r="J616">
        <v>21590.29</v>
      </c>
      <c r="K616">
        <v>21233.16</v>
      </c>
      <c r="L616" s="71">
        <f t="shared" si="111"/>
        <v>-1.6541232192805233E-2</v>
      </c>
      <c r="M616" s="70">
        <f t="shared" si="112"/>
        <v>3</v>
      </c>
    </row>
    <row r="617" spans="1:13">
      <c r="A617" s="68">
        <v>43265</v>
      </c>
      <c r="B617">
        <v>47.07</v>
      </c>
      <c r="C617" s="71">
        <f t="shared" si="110"/>
        <v>-3.1766200762388674E-3</v>
      </c>
      <c r="D617" s="38">
        <f t="shared" si="114"/>
        <v>47.167419413784856</v>
      </c>
      <c r="E617" s="70"/>
      <c r="F617">
        <v>47.17</v>
      </c>
      <c r="G617" s="42">
        <f t="shared" si="115"/>
        <v>-2.0653963052382762E-3</v>
      </c>
      <c r="H617" s="70"/>
      <c r="I617" s="71">
        <f t="shared" si="113"/>
        <v>-2.1199915200339481E-3</v>
      </c>
      <c r="J617">
        <v>21233.16</v>
      </c>
      <c r="K617">
        <v>21031.360000000001</v>
      </c>
      <c r="L617" s="71">
        <f t="shared" si="111"/>
        <v>-9.5040022304734295E-3</v>
      </c>
      <c r="M617" s="70">
        <f t="shared" si="112"/>
        <v>4</v>
      </c>
    </row>
    <row r="618" spans="1:13">
      <c r="A618" s="68">
        <v>43266</v>
      </c>
      <c r="B618">
        <v>46.81</v>
      </c>
      <c r="C618" s="71">
        <f t="shared" si="110"/>
        <v>-5.5236881240704472E-3</v>
      </c>
      <c r="D618" s="38">
        <f t="shared" si="114"/>
        <v>46.831196413356054</v>
      </c>
      <c r="E618" s="70"/>
      <c r="F618">
        <v>46.83</v>
      </c>
      <c r="G618" s="42">
        <f t="shared" si="115"/>
        <v>-4.5261310791555598E-4</v>
      </c>
      <c r="H618" s="70"/>
      <c r="I618" s="71">
        <f t="shared" si="113"/>
        <v>-4.2707666026042812E-4</v>
      </c>
      <c r="J618">
        <v>21031.360000000001</v>
      </c>
      <c r="K618">
        <v>20880.3</v>
      </c>
      <c r="L618" s="71">
        <f t="shared" si="111"/>
        <v>-7.182607306422506E-3</v>
      </c>
      <c r="M618" s="70">
        <f t="shared" si="112"/>
        <v>5</v>
      </c>
    </row>
    <row r="619" spans="1:13">
      <c r="A619" s="68">
        <v>43269</v>
      </c>
      <c r="B619">
        <v>46.25</v>
      </c>
      <c r="C619" s="71">
        <f t="shared" si="110"/>
        <v>-1.1963255714590892E-2</v>
      </c>
      <c r="D619" s="38">
        <f t="shared" si="114"/>
        <v>46.83</v>
      </c>
      <c r="E619" s="70"/>
      <c r="F619">
        <v>46.83</v>
      </c>
      <c r="G619" s="42">
        <f t="shared" si="115"/>
        <v>-1.2385223147554969E-2</v>
      </c>
      <c r="H619" s="70"/>
      <c r="I619" s="71">
        <f t="shared" si="113"/>
        <v>-1.2385223147554969E-2</v>
      </c>
      <c r="J619">
        <v>20880.3</v>
      </c>
      <c r="K619">
        <v>20880.3</v>
      </c>
      <c r="L619" s="71">
        <f t="shared" si="111"/>
        <v>0</v>
      </c>
      <c r="M619" s="70">
        <f t="shared" si="112"/>
        <v>1</v>
      </c>
    </row>
    <row r="620" spans="1:13">
      <c r="A620" s="68">
        <v>43270</v>
      </c>
      <c r="B620">
        <v>44.97</v>
      </c>
      <c r="C620" s="71">
        <f t="shared" si="110"/>
        <v>-2.7675675675675748E-2</v>
      </c>
      <c r="D620" s="38">
        <f t="shared" si="114"/>
        <v>45.360707432364478</v>
      </c>
      <c r="E620" s="70"/>
      <c r="F620">
        <v>44.72</v>
      </c>
      <c r="G620" s="42">
        <f t="shared" si="115"/>
        <v>-8.6133452161664126E-3</v>
      </c>
      <c r="H620" s="70"/>
      <c r="I620" s="71">
        <f t="shared" si="113"/>
        <v>5.5903398926655523E-3</v>
      </c>
      <c r="J620">
        <v>20880.3</v>
      </c>
      <c r="K620">
        <v>20225.18</v>
      </c>
      <c r="L620" s="71">
        <f t="shared" si="111"/>
        <v>-3.1375028136568894E-2</v>
      </c>
      <c r="M620" s="70">
        <f t="shared" si="112"/>
        <v>2</v>
      </c>
    </row>
    <row r="621" spans="1:13">
      <c r="A621" s="68">
        <v>43271</v>
      </c>
      <c r="B621">
        <v>44.72</v>
      </c>
      <c r="C621" s="71">
        <f t="shared" si="110"/>
        <v>-5.5592617300422864E-3</v>
      </c>
      <c r="D621" s="38">
        <f t="shared" si="114"/>
        <v>44.807316543041885</v>
      </c>
      <c r="E621" s="70"/>
      <c r="F621">
        <v>44.84</v>
      </c>
      <c r="G621" s="42">
        <f t="shared" si="115"/>
        <v>-1.9487117234081586E-3</v>
      </c>
      <c r="H621" s="70"/>
      <c r="I621" s="71">
        <f t="shared" si="113"/>
        <v>-2.6761819803747811E-3</v>
      </c>
      <c r="J621">
        <v>20225.18</v>
      </c>
      <c r="K621">
        <v>20264.669999999998</v>
      </c>
      <c r="L621" s="71">
        <f t="shared" si="111"/>
        <v>1.9525166154268359E-3</v>
      </c>
      <c r="M621" s="70">
        <f t="shared" si="112"/>
        <v>3</v>
      </c>
    </row>
    <row r="622" spans="1:13">
      <c r="A622" s="68">
        <v>43272</v>
      </c>
      <c r="B622">
        <v>43.66</v>
      </c>
      <c r="C622" s="71">
        <f t="shared" si="110"/>
        <v>-2.3703041144901627E-2</v>
      </c>
      <c r="D622" s="38">
        <f t="shared" si="114"/>
        <v>44.175874820562093</v>
      </c>
      <c r="E622" s="70"/>
      <c r="F622">
        <v>44.18</v>
      </c>
      <c r="G622" s="42">
        <f t="shared" si="115"/>
        <v>-1.1677749963244111E-2</v>
      </c>
      <c r="H622" s="70"/>
      <c r="I622" s="71">
        <f t="shared" si="113"/>
        <v>-1.1770031688546956E-2</v>
      </c>
      <c r="J622">
        <v>20264.669999999998</v>
      </c>
      <c r="K622">
        <v>19964.53</v>
      </c>
      <c r="L622" s="71">
        <f t="shared" si="111"/>
        <v>-1.4810998649373519E-2</v>
      </c>
      <c r="M622" s="70">
        <f t="shared" si="112"/>
        <v>4</v>
      </c>
    </row>
    <row r="623" spans="1:13">
      <c r="A623" s="68">
        <v>43273</v>
      </c>
      <c r="B623">
        <v>44.2</v>
      </c>
      <c r="C623" s="71">
        <f t="shared" si="110"/>
        <v>1.2368300503893925E-2</v>
      </c>
      <c r="D623" s="38">
        <f t="shared" ref="D623:D628" si="116">+(F622-O623)*(1+L623)</f>
        <v>44.128084788372178</v>
      </c>
      <c r="E623" s="70"/>
      <c r="F623">
        <v>44.12</v>
      </c>
      <c r="G623" s="42">
        <f t="shared" si="115"/>
        <v>1.6296925636523074E-3</v>
      </c>
      <c r="H623" s="70"/>
      <c r="I623" s="71">
        <f t="shared" si="113"/>
        <v>1.8132366273799772E-3</v>
      </c>
      <c r="J623">
        <v>19964.53</v>
      </c>
      <c r="K623">
        <v>19941.07</v>
      </c>
      <c r="L623" s="71">
        <f t="shared" si="111"/>
        <v>-1.1750840114943539E-3</v>
      </c>
      <c r="M623" s="70">
        <f t="shared" si="112"/>
        <v>5</v>
      </c>
    </row>
    <row r="624" spans="1:13">
      <c r="A624" s="68">
        <v>43276</v>
      </c>
      <c r="B624">
        <v>43.25</v>
      </c>
      <c r="C624" s="71">
        <f t="shared" si="110"/>
        <v>-2.1493212669683293E-2</v>
      </c>
      <c r="D624" s="38">
        <f t="shared" si="116"/>
        <v>43.444009012555497</v>
      </c>
      <c r="E624" s="70"/>
      <c r="F624">
        <v>43.45</v>
      </c>
      <c r="G624" s="42">
        <f t="shared" si="115"/>
        <v>-4.4657253546611653E-3</v>
      </c>
      <c r="H624" s="70"/>
      <c r="I624" s="71">
        <f t="shared" si="113"/>
        <v>-4.602991944764212E-3</v>
      </c>
      <c r="J624">
        <v>19941.07</v>
      </c>
      <c r="K624">
        <v>19635.54</v>
      </c>
      <c r="L624" s="71">
        <f t="shared" si="111"/>
        <v>-1.5321645227663216E-2</v>
      </c>
      <c r="M624" s="70">
        <f t="shared" si="112"/>
        <v>1</v>
      </c>
    </row>
    <row r="625" spans="1:13">
      <c r="A625" s="68">
        <v>43277</v>
      </c>
      <c r="B625">
        <v>43.2</v>
      </c>
      <c r="C625" s="71">
        <f t="shared" si="110"/>
        <v>-1.1560693641617936E-3</v>
      </c>
      <c r="D625" s="38">
        <f t="shared" si="116"/>
        <v>43.1053526157162</v>
      </c>
      <c r="E625" s="70"/>
      <c r="F625">
        <v>43.11</v>
      </c>
      <c r="G625" s="42">
        <f t="shared" si="115"/>
        <v>2.1957223068695964E-3</v>
      </c>
      <c r="H625" s="70"/>
      <c r="I625" s="71">
        <f t="shared" si="113"/>
        <v>2.0876826722338038E-3</v>
      </c>
      <c r="J625">
        <v>19635.54</v>
      </c>
      <c r="K625">
        <v>19479.79</v>
      </c>
      <c r="L625" s="71">
        <f t="shared" si="111"/>
        <v>-7.9320456682118179E-3</v>
      </c>
      <c r="M625" s="70">
        <f t="shared" si="112"/>
        <v>2</v>
      </c>
    </row>
    <row r="626" spans="1:13">
      <c r="A626" s="68">
        <v>43278</v>
      </c>
      <c r="B626">
        <v>41.99</v>
      </c>
      <c r="C626" s="71">
        <f t="shared" si="110"/>
        <v>-2.8009259259259234E-2</v>
      </c>
      <c r="D626" s="38">
        <f t="shared" si="116"/>
        <v>42.104118663496884</v>
      </c>
      <c r="E626" s="70"/>
      <c r="F626">
        <v>42.12</v>
      </c>
      <c r="G626" s="42">
        <f t="shared" si="115"/>
        <v>-2.7103919312250202E-3</v>
      </c>
      <c r="H626" s="70"/>
      <c r="I626" s="71">
        <f t="shared" si="113"/>
        <v>-3.0864197530863224E-3</v>
      </c>
      <c r="J626">
        <v>19479.79</v>
      </c>
      <c r="K626">
        <v>19025.27</v>
      </c>
      <c r="L626" s="71">
        <f t="shared" si="111"/>
        <v>-2.3332900406010548E-2</v>
      </c>
      <c r="M626" s="70">
        <f t="shared" si="112"/>
        <v>3</v>
      </c>
    </row>
    <row r="627" spans="1:13">
      <c r="A627" s="68">
        <v>43279</v>
      </c>
      <c r="B627">
        <v>42.36</v>
      </c>
      <c r="C627" s="71">
        <f t="shared" si="110"/>
        <v>8.8116218147176184E-3</v>
      </c>
      <c r="D627" s="38">
        <f t="shared" si="116"/>
        <v>42.116413485853286</v>
      </c>
      <c r="E627" s="70"/>
      <c r="F627">
        <v>42.16</v>
      </c>
      <c r="G627" s="42">
        <f t="shared" si="115"/>
        <v>5.7836480836273019E-3</v>
      </c>
      <c r="H627" s="70"/>
      <c r="I627" s="71">
        <f t="shared" si="113"/>
        <v>4.7438330170779253E-3</v>
      </c>
      <c r="J627">
        <v>19025.27</v>
      </c>
      <c r="K627">
        <v>19023.650000000001</v>
      </c>
      <c r="L627" s="71">
        <f t="shared" si="111"/>
        <v>-8.5149908516379824E-5</v>
      </c>
      <c r="M627" s="70">
        <f t="shared" si="112"/>
        <v>4</v>
      </c>
    </row>
    <row r="628" spans="1:13">
      <c r="A628" s="68">
        <v>43280</v>
      </c>
      <c r="B628">
        <v>42.97</v>
      </c>
      <c r="C628" s="71">
        <f t="shared" si="110"/>
        <v>1.4400377714825385E-2</v>
      </c>
      <c r="D628" s="38">
        <f t="shared" si="116"/>
        <v>43.226430048912789</v>
      </c>
      <c r="E628" s="70"/>
      <c r="F628">
        <v>43.23</v>
      </c>
      <c r="G628" s="42">
        <f t="shared" si="115"/>
        <v>-5.9322513708077729E-3</v>
      </c>
      <c r="H628" s="70"/>
      <c r="I628" s="71">
        <f t="shared" si="113"/>
        <v>-6.0143418922044001E-3</v>
      </c>
      <c r="J628">
        <v>19023.650000000001</v>
      </c>
      <c r="K628">
        <v>19504.849999999999</v>
      </c>
      <c r="L628" s="71">
        <f t="shared" si="111"/>
        <v>2.5294830382182054E-2</v>
      </c>
      <c r="M628" s="70">
        <f t="shared" si="112"/>
        <v>5</v>
      </c>
    </row>
    <row r="629" spans="1:13">
      <c r="A629" s="68">
        <v>43283</v>
      </c>
      <c r="B629">
        <v>43</v>
      </c>
      <c r="C629" s="71">
        <f t="shared" si="110"/>
        <v>6.9816150802881616E-4</v>
      </c>
      <c r="D629">
        <v>43.226430048912789</v>
      </c>
      <c r="G629" s="42">
        <f t="shared" si="115"/>
        <v>-5.2382315323419304E-3</v>
      </c>
    </row>
    <row r="630" spans="1:13">
      <c r="A630" s="68">
        <v>43284</v>
      </c>
    </row>
    <row r="631" spans="1:13">
      <c r="A631" s="68">
        <v>43285</v>
      </c>
    </row>
    <row r="632" spans="1:13">
      <c r="A632" s="68">
        <v>43286</v>
      </c>
    </row>
    <row r="633" spans="1:13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A633" sqref="A633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>
      <c r="J1" t="s">
        <v>216</v>
      </c>
    </row>
    <row r="2" spans="1:14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D243*(1-VLOOKUP(A243,USD!A:M,13,0))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(B243/(D243*(1-VLOOKUP(A243,USD!A:M,13,0))))-1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107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D244*(1-VLOOKUP(A244,USD!A:M,13,0))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(B244/(D244*(1-VLOOKUP(A244,USD!A:M,13,0))))-1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D245*(1-VLOOKUP(A245,USD!A:M,13,0))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(B245/(D245*(1-VLOOKUP(A245,USD!A:M,13,0))))-1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D246*(1-VLOOKUP(A246,USD!A:M,13,0))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(B246/(D246*(1-VLOOKUP(A246,USD!A:M,13,0))))-1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D247*(1-VLOOKUP(A247,USD!A:M,13,0))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(B247/(D247*(1-VLOOKUP(A247,USD!A:M,13,0))))-1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D248*(1-VLOOKUP(A248,USD!A:M,13,0))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(B248/(D248*(1-VLOOKUP(A248,USD!A:M,13,0))))-1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D249*(1-VLOOKUP(A249,USD!A:M,13,0))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(B249/(D249*(1-VLOOKUP(A249,USD!A:M,13,0))))-1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D250*(1-VLOOKUP(A250,USD!A:M,13,0))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(B250/(D250*(1-VLOOKUP(A250,USD!A:M,13,0))))-1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127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D251*(1-VLOOKUP(A251,USD!A:M,13,0))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(B251/(D251*(1-VLOOKUP(A251,USD!A:M,13,0))))-1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140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D252*(1-VLOOKUP(A252,USD!A:M,13,0))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(B252/(D252*(1-VLOOKUP(A252,USD!A:M,13,0))))-1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D253*(1-VLOOKUP(A253,USD!A:M,13,0))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(B253/(D253*(1-VLOOKUP(A253,USD!A:M,13,0))))-1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D254*(1-VLOOKUP(A254,USD!A:M,13,0))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(B254/(D254*(1-VLOOKUP(A254,USD!A:M,13,0))))-1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135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D255*(1-VLOOKUP(A255,USD!A:M,13,0))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(B255/(D255*(1-VLOOKUP(A255,USD!A:M,13,0))))-1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D256*(1-VLOOKUP(A256,USD!A:M,13,0))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(B256/(D256*(1-VLOOKUP(A256,USD!A:M,13,0))))-1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D257*(1-VLOOKUP(A257,USD!A:M,13,0))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(B257/(D257*(1-VLOOKUP(A257,USD!A:M,13,0))))-1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D258*(1-VLOOKUP(A258,USD!A:M,13,0))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(B258/(D258*(1-VLOOKUP(A258,USD!A:M,13,0))))-1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144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D259*(1-VLOOKUP(A259,USD!A:M,13,0))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(B259/(D259*(1-VLOOKUP(A259,USD!A:M,13,0))))-1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D260*(1-VLOOKUP(A260,USD!A:M,13,0))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(B260/(D260*(1-VLOOKUP(A260,USD!A:M,13,0))))-1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D261*(1-VLOOKUP(A261,USD!A:M,13,0))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(B261/(D261*(1-VLOOKUP(A261,USD!A:M,13,0))))-1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D262*(1-VLOOKUP(A262,USD!A:M,13,0))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(B262/(D262*(1-VLOOKUP(A262,USD!A:M,13,0))))-1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D263*(1-VLOOKUP(A263,USD!A:M,13,0))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(B263/(D263*(1-VLOOKUP(A263,USD!A:M,13,0))))-1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D264*(1-VLOOKUP(A264,USD!A:M,13,0))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(B264/(D264*(1-VLOOKUP(A264,USD!A:M,13,0))))-1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159</v>
      </c>
    </row>
    <row r="265" spans="1:14" ht="42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D265*(1-VLOOKUP(A265,USD!A:M,13,0))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(B265/(D265*(1-VLOOKUP(A265,USD!A:M,13,0))))-1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168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D266*(1-VLOOKUP(A266,USD!A:M,13,0))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(B266/(D266*(1-VLOOKUP(A266,USD!A:M,13,0))))-1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D267*(1-VLOOKUP(A267,USD!A:M,13,0))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(B267/(D267*(1-VLOOKUP(A267,USD!A:M,13,0))))-1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173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D268*(1-VLOOKUP(A268,USD!A:M,13,0))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(B268/(D268*(1-VLOOKUP(A268,USD!A:M,13,0))))-1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D269*(1-VLOOKUP(A269,USD!A:M,13,0))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(B269/(D269*(1-VLOOKUP(A269,USD!A:M,13,0))))-1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181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D270*(1-VLOOKUP(A270,USD!A:M,13,0))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(B270/(D270*(1-VLOOKUP(A270,USD!A:M,13,0))))-1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D271*(1-VLOOKUP(A271,USD!A:M,13,0))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(B271/(D271*(1-VLOOKUP(A271,USD!A:M,13,0))))-1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D272*(1-VLOOKUP(A272,USD!A:M,13,0))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(B272/(D272*(1-VLOOKUP(A272,USD!A:M,13,0))))-1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D273*(1-VLOOKUP(A273,USD!A:M,13,0))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(B273/(D273*(1-VLOOKUP(A273,USD!A:M,13,0))))-1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196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D274*(1-VLOOKUP(A274,USD!A:M,13,0))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(B274/(D274*(1-VLOOKUP(A274,USD!A:M,13,0))))-1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D275*(1-VLOOKUP(A275,USD!A:M,13,0))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(B275/(D275*(1-VLOOKUP(A275,USD!A:M,13,0))))-1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D276*(1-VLOOKUP(A276,USD!A:M,13,0))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(B276/(D276*(1-VLOOKUP(A276,USD!A:M,13,0))))-1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D277*(1-VLOOKUP(A277,USD!A:M,13,0))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(B277/(D277*(1-VLOOKUP(A277,USD!A:M,13,0))))-1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D278*(1-VLOOKUP(A278,USD!A:M,13,0))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(B278/(D278*(1-VLOOKUP(A278,USD!A:M,13,0))))-1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D279*(1-VLOOKUP(A279,USD!A:M,13,0))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(B279/(D279*(1-VLOOKUP(A279,USD!A:M,13,0))))-1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D280*(1-VLOOKUP(A280,USD!A:M,13,0))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(B280/(D280*(1-VLOOKUP(A280,USD!A:M,13,0))))-1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D281*(1-VLOOKUP(A281,USD!A:M,13,0))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(B281/(D281*(1-VLOOKUP(A281,USD!A:M,13,0))))-1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D282*(1-VLOOKUP(A282,USD!A:M,13,0))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(B282/(D282*(1-VLOOKUP(A282,USD!A:M,13,0))))-1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D283*(1-VLOOKUP(A283,USD!A:M,13,0))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(B283/(D283*(1-VLOOKUP(A283,USD!A:M,13,0))))-1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D284*(1-VLOOKUP(A284,USD!A:M,13,0))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(B284/(D284*(1-VLOOKUP(A284,USD!A:M,13,0))))-1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D285*(1-VLOOKUP(A285,USD!A:M,13,0))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(B285/(D285*(1-VLOOKUP(A285,USD!A:M,13,0))))-1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D286*(1-VLOOKUP(A286,USD!A:M,13,0))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(B286/(D286*(1-VLOOKUP(A286,USD!A:M,13,0))))-1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D287*(1-VLOOKUP(A287,USD!A:M,13,0))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(B287/(D287*(1-VLOOKUP(A287,USD!A:M,13,0))))-1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D288*(1-VLOOKUP(A288,USD!A:M,13,0))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(B288/(D288*(1-VLOOKUP(A288,USD!A:M,13,0))))-1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D289*(1-VLOOKUP(A289,USD!A:M,13,0))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(B289/(D289*(1-VLOOKUP(A289,USD!A:M,13,0))))-1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D290*(1-VLOOKUP(A290,USD!A:M,13,0))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(B290/(D290*(1-VLOOKUP(A290,USD!A:M,13,0))))-1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D291*(1-VLOOKUP(A291,USD!A:M,13,0))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(B291/(D291*(1-VLOOKUP(A291,USD!A:M,13,0))))-1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D292*(1-VLOOKUP(A292,USD!A:M,13,0))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(B292/(D292*(1-VLOOKUP(A292,USD!A:M,13,0))))-1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D293*(1-VLOOKUP(A293,USD!A:M,13,0))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(B293/(D293*(1-VLOOKUP(A293,USD!A:M,13,0))))-1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D294*(1-VLOOKUP(A294,USD!A:M,13,0))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(B294/(D294*(1-VLOOKUP(A294,USD!A:M,13,0))))-1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D295*(1-VLOOKUP(A295,USD!A:M,13,0))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(B295/(D295*(1-VLOOKUP(A295,USD!A:M,13,0))))-1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D296*(1-VLOOKUP(A296,USD!A:M,13,0))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(B296/(D296*(1-VLOOKUP(A296,USD!A:M,13,0))))-1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D297*(1-VLOOKUP(A297,USD!A:M,13,0))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(B297/(D297*(1-VLOOKUP(A297,USD!A:M,13,0))))-1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D298*(1-VLOOKUP(A298,USD!A:M,13,0))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(B298/(D298*(1-VLOOKUP(A298,USD!A:M,13,0))))-1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D299*(1-VLOOKUP(A299,USD!A:M,13,0))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(B299/(D299*(1-VLOOKUP(A299,USD!A:M,13,0))))-1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263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D300*(1-VLOOKUP(A300,USD!A:M,13,0))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(B300/(D300*(1-VLOOKUP(A300,USD!A:M,13,0))))-1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D301*(1-VLOOKUP(A301,USD!A:M,13,0))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(B301/(D301*(1-VLOOKUP(A301,USD!A:M,13,0))))-1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D302*(1-VLOOKUP(A302,USD!A:M,13,0))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(B302/(D302*(1-VLOOKUP(A302,USD!A:M,13,0))))-1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D303*(1-VLOOKUP(A303,USD!A:M,13,0))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(B303/(D303*(1-VLOOKUP(A303,USD!A:M,13,0))))-1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D304*(1-VLOOKUP(A304,USD!A:M,13,0))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(B304/(D304*(1-VLOOKUP(A304,USD!A:M,13,0))))-1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D305*(1-VLOOKUP(A305,USD!A:M,13,0))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(B305/(D305*(1-VLOOKUP(A305,USD!A:M,13,0))))-1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D306*(1-VLOOKUP(A306,USD!A:M,13,0))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(B306/(D306*(1-VLOOKUP(A306,USD!A:M,13,0))))-1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283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D307*(1-VLOOKUP(A307,USD!A:M,13,0))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(B307/(D307*(1-VLOOKUP(A307,USD!A:M,13,0))))-1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D308*(1-VLOOKUP(A308,USD!A:M,13,0))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(B308/(D308*(1-VLOOKUP(A308,USD!A:M,13,0))))-1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D309*(1-VLOOKUP(A309,USD!A:M,13,0))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(B309/(D309*(1-VLOOKUP(A309,USD!A:M,13,0))))-1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D310*(1-VLOOKUP(A310,USD!A:M,13,0))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(B310/(D310*(1-VLOOKUP(A310,USD!A:M,13,0))))-1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D311*(1-VLOOKUP(A311,USD!A:M,13,0))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(B311/(D311*(1-VLOOKUP(A311,USD!A:M,13,0))))-1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D312*(1-VLOOKUP(A312,USD!A:M,13,0))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(B312/(D312*(1-VLOOKUP(A312,USD!A:M,13,0))))-1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D313*(1-VLOOKUP(A313,USD!A:M,13,0))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(B313/(D313*(1-VLOOKUP(A313,USD!A:M,13,0))))-1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D314*(1-VLOOKUP(A314,USD!A:M,13,0))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(B314/(D314*(1-VLOOKUP(A314,USD!A:M,13,0))))-1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D315*(1-VLOOKUP(A315,USD!A:M,13,0))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(B315/(D315*(1-VLOOKUP(A315,USD!A:M,13,0))))-1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D316*(1-VLOOKUP(A316,USD!A:M,13,0))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(B316/(D316*(1-VLOOKUP(A316,USD!A:M,13,0))))-1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D317*(1-VLOOKUP(A317,USD!A:M,13,0))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(B317/(D317*(1-VLOOKUP(A317,USD!A:M,13,0))))-1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312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D318*(1-VLOOKUP(A318,USD!A:M,13,0))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(B318/(D318*(1-VLOOKUP(A318,USD!A:M,13,0))))-1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316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D319*(1-VLOOKUP(A319,USD!A:M,13,0))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(B319/(D319*(1-VLOOKUP(A319,USD!A:M,13,0))))-1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D320*(1-VLOOKUP(A320,USD!A:M,13,0))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(B320/(D320*(1-VLOOKUP(A320,USD!A:M,13,0))))-1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320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D321*(1-VLOOKUP(A321,USD!A:M,13,0))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(B321/(D321*(1-VLOOKUP(A321,USD!A:M,13,0))))-1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D322*(1-VLOOKUP(A322,USD!A:M,13,0))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(B322/(D322*(1-VLOOKUP(A322,USD!A:M,13,0))))-1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D323*(1-VLOOKUP(A323,USD!A:M,13,0))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(B323/(D323*(1-VLOOKUP(A323,USD!A:M,13,0))))-1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329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D324*(1-VLOOKUP(A324,USD!A:M,13,0))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(B324/(D324*(1-VLOOKUP(A324,USD!A:M,13,0))))-1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:C388" si="91">B325/B324-1</f>
        <v>1.7534985668521408E-4</v>
      </c>
      <c r="D325" s="26">
        <f t="shared" ref="D325:D388" si="92">+F324*(1+L325)</f>
        <v>29.5548</v>
      </c>
      <c r="E325" s="26">
        <f>D325*(1-VLOOKUP(A325,USD!A:M,13,0))</f>
        <v>29.559876850598286</v>
      </c>
      <c r="F325">
        <v>29.571000000000002</v>
      </c>
      <c r="G325" s="42">
        <f t="shared" ref="G325:G342" si="93">+B325/D325-1</f>
        <v>3.5662565809952973E-3</v>
      </c>
      <c r="H325" s="25">
        <f>(B325/(D325*(1-VLOOKUP(A325,USD!A:M,13,0))))-1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:L388" si="94">+K325/J325-1</f>
        <v>0</v>
      </c>
      <c r="M325">
        <f t="shared" ref="M325:M388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si="91"/>
        <v>1.0047133869630631E-3</v>
      </c>
      <c r="D326" s="26">
        <f t="shared" si="92"/>
        <v>29.572837468269348</v>
      </c>
      <c r="E326" s="26">
        <f>D326*(1-VLOOKUP(A326,USD!A:M,13,0))</f>
        <v>29.610439065913312</v>
      </c>
      <c r="F326">
        <v>29.5564</v>
      </c>
      <c r="G326" s="42">
        <f t="shared" si="93"/>
        <v>3.9618292244145703E-3</v>
      </c>
      <c r="H326" s="25">
        <f>(B326/(D326*(1-VLOOKUP(A326,USD!A:M,13,0))))-1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si="94"/>
        <v>6.2137508685777831E-5</v>
      </c>
      <c r="M326">
        <f t="shared" si="95"/>
        <v>2</v>
      </c>
      <c r="N326" s="50"/>
    </row>
    <row r="327" spans="1:14">
      <c r="A327" s="1">
        <v>42858</v>
      </c>
      <c r="B327">
        <v>29.515000000000001</v>
      </c>
      <c r="C327" s="25">
        <f t="shared" si="91"/>
        <v>-5.894240485011859E-3</v>
      </c>
      <c r="D327" s="26">
        <f t="shared" si="92"/>
        <v>29.390385195766918</v>
      </c>
      <c r="E327" s="26">
        <f>D327*(1-VLOOKUP(A327,USD!A:M,13,0))</f>
        <v>29.365949941543718</v>
      </c>
      <c r="F327">
        <v>29.386099999999999</v>
      </c>
      <c r="G327" s="42">
        <f t="shared" si="93"/>
        <v>4.2399854034929074E-3</v>
      </c>
      <c r="H327" s="25">
        <f>(B327/(D327*(1-VLOOKUP(A327,USD!A:M,13,0))))-1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si="94"/>
        <v>-5.6168817661516046E-3</v>
      </c>
      <c r="M327">
        <f t="shared" si="95"/>
        <v>3</v>
      </c>
      <c r="N327" s="50"/>
    </row>
    <row r="328" spans="1:14">
      <c r="A328" s="1">
        <v>42859</v>
      </c>
      <c r="B328">
        <v>29.4499</v>
      </c>
      <c r="C328" s="25">
        <f t="shared" si="91"/>
        <v>-2.205658139928901E-3</v>
      </c>
      <c r="D328" s="26">
        <f t="shared" si="92"/>
        <v>29.348594044183688</v>
      </c>
      <c r="E328" s="26">
        <f>D328*(1-VLOOKUP(A328,USD!A:M,13,0))</f>
        <v>29.358790393270009</v>
      </c>
      <c r="F328">
        <v>29.298999999999999</v>
      </c>
      <c r="G328" s="42">
        <f t="shared" si="93"/>
        <v>3.4518163174630523E-3</v>
      </c>
      <c r="H328" s="25">
        <f>(B328/(D328*(1-VLOOKUP(A328,USD!A:M,13,0))))-1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si="94"/>
        <v>-1.2763162112805482E-3</v>
      </c>
      <c r="M328">
        <f t="shared" si="95"/>
        <v>4</v>
      </c>
      <c r="N328" s="50"/>
    </row>
    <row r="329" spans="1:14">
      <c r="A329" s="1">
        <v>42860</v>
      </c>
      <c r="B329">
        <v>29.04</v>
      </c>
      <c r="C329" s="25">
        <f t="shared" si="91"/>
        <v>-1.3918553203915773E-2</v>
      </c>
      <c r="D329" s="26">
        <f t="shared" si="92"/>
        <v>28.981590872442471</v>
      </c>
      <c r="E329" s="26">
        <f>D329*(1-VLOOKUP(A329,USD!A:M,13,0))</f>
        <v>28.94389797376158</v>
      </c>
      <c r="F329">
        <v>28.9299</v>
      </c>
      <c r="G329" s="42">
        <f t="shared" si="93"/>
        <v>2.0153872095773906E-3</v>
      </c>
      <c r="H329" s="25">
        <f>(B329/(D329*(1-VLOOKUP(A329,USD!A:M,13,0))))-1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si="94"/>
        <v>-1.0833445768030581E-2</v>
      </c>
      <c r="M329">
        <f t="shared" si="95"/>
        <v>5</v>
      </c>
      <c r="N329" s="50"/>
    </row>
    <row r="330" spans="1:14">
      <c r="A330" s="1">
        <v>42863</v>
      </c>
      <c r="B330">
        <v>28.45</v>
      </c>
      <c r="C330" s="25">
        <f t="shared" si="91"/>
        <v>-2.031680440771344E-2</v>
      </c>
      <c r="D330" s="26">
        <f t="shared" si="92"/>
        <v>28.460785236094559</v>
      </c>
      <c r="E330" s="26">
        <f>D330*(1-VLOOKUP(A330,USD!A:M,13,0))</f>
        <v>28.429543138839843</v>
      </c>
      <c r="F330">
        <v>28.435500000000001</v>
      </c>
      <c r="G330" s="42">
        <f t="shared" si="93"/>
        <v>-3.7895075645633103E-4</v>
      </c>
      <c r="H330" s="25">
        <f>(B330/(D330*(1-VLOOKUP(A330,USD!A:M,13,0))))-1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si="94"/>
        <v>-1.6215568111381029E-2</v>
      </c>
      <c r="M330">
        <f t="shared" si="95"/>
        <v>1</v>
      </c>
      <c r="N330" s="50"/>
    </row>
    <row r="331" spans="1:14">
      <c r="A331" s="1">
        <v>42864</v>
      </c>
      <c r="B331">
        <v>28.77</v>
      </c>
      <c r="C331" s="25">
        <f t="shared" si="91"/>
        <v>1.1247803163444647E-2</v>
      </c>
      <c r="D331" s="26">
        <f t="shared" si="92"/>
        <v>28.654611501989148</v>
      </c>
      <c r="E331" s="26">
        <f>D331*(1-VLOOKUP(A331,USD!A:M,13,0))</f>
        <v>28.628929613768396</v>
      </c>
      <c r="F331">
        <v>28.6343</v>
      </c>
      <c r="G331" s="42">
        <f t="shared" si="93"/>
        <v>4.0268735802906352E-3</v>
      </c>
      <c r="H331" s="25">
        <f>(B331/(D331*(1-VLOOKUP(A331,USD!A:M,13,0))))-1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si="94"/>
        <v>7.7055617797874287E-3</v>
      </c>
      <c r="M331">
        <f t="shared" si="95"/>
        <v>2</v>
      </c>
      <c r="N331" s="50"/>
    </row>
    <row r="332" spans="1:14">
      <c r="A332" s="1">
        <v>42865</v>
      </c>
      <c r="B332">
        <v>28.44</v>
      </c>
      <c r="C332" s="25">
        <f t="shared" si="91"/>
        <v>-1.147028154327423E-2</v>
      </c>
      <c r="D332" s="26">
        <f t="shared" si="92"/>
        <v>28.139102853606481</v>
      </c>
      <c r="E332" s="26">
        <f>D332*(1-VLOOKUP(A332,USD!A:M,13,0))</f>
        <v>28.145370086613159</v>
      </c>
      <c r="F332">
        <v>28.3108</v>
      </c>
      <c r="G332" s="42">
        <f t="shared" si="93"/>
        <v>1.0693203260919049E-2</v>
      </c>
      <c r="H332" s="25">
        <f>(B332/(D332*(1-VLOOKUP(A332,USD!A:M,13,0))))-1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si="94"/>
        <v>-1.7293845017811504E-2</v>
      </c>
      <c r="M332">
        <f t="shared" si="95"/>
        <v>3</v>
      </c>
      <c r="N332" s="50"/>
    </row>
    <row r="333" spans="1:14">
      <c r="A333" s="1">
        <v>42866</v>
      </c>
      <c r="B333">
        <v>28.5</v>
      </c>
      <c r="C333" s="25">
        <f t="shared" si="91"/>
        <v>2.1097046413500742E-3</v>
      </c>
      <c r="D333" s="26">
        <f t="shared" si="92"/>
        <v>28.328285283678433</v>
      </c>
      <c r="E333" s="26">
        <f>D333*(1-VLOOKUP(A333,USD!A:M,13,0))</f>
        <v>28.367278845676438</v>
      </c>
      <c r="F333">
        <v>28.403199999999998</v>
      </c>
      <c r="G333" s="42">
        <f t="shared" si="93"/>
        <v>6.0615993732773266E-3</v>
      </c>
      <c r="H333" s="25">
        <f>(B333/(D333*(1-VLOOKUP(A333,USD!A:M,13,0))))-1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si="94"/>
        <v>6.1761884787547849E-4</v>
      </c>
      <c r="M333">
        <f t="shared" si="95"/>
        <v>4</v>
      </c>
      <c r="N333" s="50"/>
    </row>
    <row r="334" spans="1:14">
      <c r="A334" s="1">
        <v>42867</v>
      </c>
      <c r="B334">
        <v>28.656400000000001</v>
      </c>
      <c r="C334" s="25">
        <f t="shared" si="91"/>
        <v>5.4877192982456524E-3</v>
      </c>
      <c r="D334" s="26">
        <f t="shared" si="92"/>
        <v>28.438695727011705</v>
      </c>
      <c r="E334" s="26">
        <f>D334*(1-VLOOKUP(A334,USD!A:M,13,0))</f>
        <v>28.460926875582722</v>
      </c>
      <c r="F334">
        <v>28.5123</v>
      </c>
      <c r="G334" s="42">
        <f t="shared" si="93"/>
        <v>7.6552129914142508E-3</v>
      </c>
      <c r="H334" s="25">
        <f>(B334/(D334*(1-VLOOKUP(A334,USD!A:M,13,0))))-1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si="94"/>
        <v>1.2497087304144117E-3</v>
      </c>
      <c r="M334">
        <f t="shared" si="95"/>
        <v>5</v>
      </c>
      <c r="N334" s="50"/>
    </row>
    <row r="335" spans="1:14">
      <c r="A335" s="1">
        <v>42870</v>
      </c>
      <c r="B335">
        <v>28.925000000000001</v>
      </c>
      <c r="C335" s="25">
        <f t="shared" si="91"/>
        <v>9.3731243282477728E-3</v>
      </c>
      <c r="D335" s="26">
        <f t="shared" si="92"/>
        <v>28.576695072319382</v>
      </c>
      <c r="E335" s="26">
        <f>D335*(1-VLOOKUP(A335,USD!A:M,13,0))</f>
        <v>28.607364614074164</v>
      </c>
      <c r="F335">
        <v>28.7714</v>
      </c>
      <c r="G335" s="42">
        <f t="shared" si="93"/>
        <v>1.2188425806383796E-2</v>
      </c>
      <c r="H335" s="25">
        <f>(B335/(D335*(1-VLOOKUP(A335,USD!A:M,13,0))))-1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si="94"/>
        <v>2.2585015000327058E-3</v>
      </c>
      <c r="M335">
        <f t="shared" si="95"/>
        <v>1</v>
      </c>
      <c r="N335" s="50" t="s">
        <v>345</v>
      </c>
    </row>
    <row r="336" spans="1:14">
      <c r="A336" s="1">
        <v>42871</v>
      </c>
      <c r="B336">
        <v>29.625499999999999</v>
      </c>
      <c r="C336" s="25">
        <f t="shared" si="91"/>
        <v>2.421780466724277E-2</v>
      </c>
      <c r="D336" s="26">
        <f t="shared" si="92"/>
        <v>29.358673437060759</v>
      </c>
      <c r="E336" s="26">
        <f>D336*(1-VLOOKUP(A336,USD!A:M,13,0))</f>
        <v>29.426745567290201</v>
      </c>
      <c r="F336">
        <v>29.447900000000001</v>
      </c>
      <c r="G336" s="42">
        <f t="shared" si="93"/>
        <v>9.0885088357708366E-3</v>
      </c>
      <c r="H336" s="25">
        <f>(B336/(D336*(1-VLOOKUP(A336,USD!A:M,13,0))))-1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si="94"/>
        <v>2.041170874760212E-2</v>
      </c>
      <c r="M336">
        <f t="shared" si="95"/>
        <v>2</v>
      </c>
      <c r="N336" s="50"/>
    </row>
    <row r="337" spans="1:14">
      <c r="A337" s="1">
        <v>42872</v>
      </c>
      <c r="B337">
        <v>29.4</v>
      </c>
      <c r="C337" s="25">
        <f t="shared" si="91"/>
        <v>-7.6116858787194097E-3</v>
      </c>
      <c r="D337" s="26">
        <f t="shared" si="92"/>
        <v>29.572802095550209</v>
      </c>
      <c r="E337" s="26">
        <f>D337*(1-VLOOKUP(A337,USD!A:M,13,0))</f>
        <v>29.589667858399782</v>
      </c>
      <c r="F337">
        <v>29.360700000000001</v>
      </c>
      <c r="G337" s="42">
        <f t="shared" si="93"/>
        <v>-5.8432777182183537E-3</v>
      </c>
      <c r="H337" s="25">
        <f>(B337/(D337*(1-VLOOKUP(A337,USD!A:M,13,0))))-1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si="94"/>
        <v>4.2414601907168059E-3</v>
      </c>
      <c r="M337">
        <f t="shared" si="95"/>
        <v>3</v>
      </c>
      <c r="N337" s="50"/>
    </row>
    <row r="338" spans="1:14">
      <c r="A338" s="1">
        <v>42873</v>
      </c>
      <c r="B338">
        <v>29.276399999999999</v>
      </c>
      <c r="C338" s="25">
        <f t="shared" si="91"/>
        <v>-4.2040816326530672E-3</v>
      </c>
      <c r="D338" s="26">
        <f t="shared" si="92"/>
        <v>29.213577463337504</v>
      </c>
      <c r="E338" s="26">
        <f>D338*(1-VLOOKUP(A338,USD!A:M,13,0))</f>
        <v>29.162031742550653</v>
      </c>
      <c r="F338">
        <v>29.156400000000001</v>
      </c>
      <c r="G338" s="42">
        <f t="shared" si="93"/>
        <v>2.1504568121222256E-3</v>
      </c>
      <c r="H338" s="25">
        <f>(B338/(D338*(1-VLOOKUP(A338,USD!A:M,13,0))))-1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si="94"/>
        <v>-5.0108661122689746E-3</v>
      </c>
      <c r="M338">
        <f t="shared" si="95"/>
        <v>4</v>
      </c>
      <c r="N338" s="50"/>
    </row>
    <row r="339" spans="1:14">
      <c r="A339" s="1">
        <v>42874</v>
      </c>
      <c r="B339">
        <v>29.24</v>
      </c>
      <c r="C339" s="25">
        <f t="shared" si="91"/>
        <v>-1.2433222663988941E-3</v>
      </c>
      <c r="D339" s="26">
        <f t="shared" si="92"/>
        <v>28.956590493331703</v>
      </c>
      <c r="E339" s="26">
        <f>D339*(1-VLOOKUP(A339,USD!A:M,13,0))</f>
        <v>29.001594126479663</v>
      </c>
      <c r="F339">
        <v>29.086400000000001</v>
      </c>
      <c r="G339" s="42">
        <f t="shared" si="93"/>
        <v>9.7873921563231825E-3</v>
      </c>
      <c r="H339" s="25">
        <f>(B339/(D339*(1-VLOOKUP(A339,USD!A:M,13,0))))-1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si="94"/>
        <v>-6.853023921619239E-3</v>
      </c>
      <c r="M339">
        <f t="shared" si="95"/>
        <v>5</v>
      </c>
      <c r="N339" s="50"/>
    </row>
    <row r="340" spans="1:14">
      <c r="A340" s="1">
        <v>42877</v>
      </c>
      <c r="B340">
        <v>29.09</v>
      </c>
      <c r="C340" s="25">
        <f t="shared" si="91"/>
        <v>-5.1299589603283069E-3</v>
      </c>
      <c r="D340" s="26">
        <f t="shared" si="92"/>
        <v>28.876408839594955</v>
      </c>
      <c r="E340" s="26">
        <f>D340*(1-VLOOKUP(A340,USD!A:M,13,0))</f>
        <v>28.853162961058995</v>
      </c>
      <c r="F340">
        <v>28.9941</v>
      </c>
      <c r="G340" s="42">
        <f t="shared" si="93"/>
        <v>7.3967355702544424E-3</v>
      </c>
      <c r="H340" s="25">
        <f>(B340/(D340*(1-VLOOKUP(A340,USD!A:M,13,0))))-1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si="94"/>
        <v>-7.2195651715249998E-3</v>
      </c>
      <c r="M340">
        <f t="shared" si="95"/>
        <v>1</v>
      </c>
      <c r="N340" s="50"/>
    </row>
    <row r="341" spans="1:14">
      <c r="A341" s="1">
        <v>42878</v>
      </c>
      <c r="B341">
        <v>28.859000000000002</v>
      </c>
      <c r="C341" s="25">
        <f t="shared" si="91"/>
        <v>-7.9408731522859766E-3</v>
      </c>
      <c r="D341" s="26">
        <f t="shared" si="92"/>
        <v>28.510236658697199</v>
      </c>
      <c r="E341" s="26">
        <f>D341*(1-VLOOKUP(A341,USD!A:M,13,0))</f>
        <v>28.50078791510812</v>
      </c>
      <c r="F341">
        <v>28.7179</v>
      </c>
      <c r="G341" s="42">
        <f t="shared" si="93"/>
        <v>1.2232916389924409E-2</v>
      </c>
      <c r="H341" s="25">
        <f>(B341/(D341*(1-VLOOKUP(A341,USD!A:M,13,0))))-1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si="94"/>
        <v>-1.6688338017141424E-2</v>
      </c>
      <c r="M341">
        <f t="shared" si="95"/>
        <v>2</v>
      </c>
      <c r="N341" s="50"/>
    </row>
    <row r="342" spans="1:14">
      <c r="A342" s="1">
        <v>42879</v>
      </c>
      <c r="B342">
        <v>29.140999999999998</v>
      </c>
      <c r="C342" s="25">
        <f t="shared" si="91"/>
        <v>9.771648359263807E-3</v>
      </c>
      <c r="D342" s="26">
        <f t="shared" si="92"/>
        <v>29.012602966156404</v>
      </c>
      <c r="E342" s="26">
        <f>D342*(1-VLOOKUP(A342,USD!A:M,13,0))</f>
        <v>29.039959926751454</v>
      </c>
      <c r="F342">
        <v>29.04</v>
      </c>
      <c r="G342" s="42">
        <f t="shared" si="93"/>
        <v>4.4255606431926608E-3</v>
      </c>
      <c r="H342" s="25">
        <f>(B342/(D342*(1-VLOOKUP(A342,USD!A:M,13,0))))-1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si="94"/>
        <v>1.0261995694546E-2</v>
      </c>
      <c r="M342">
        <f t="shared" si="95"/>
        <v>3</v>
      </c>
      <c r="N342" s="50"/>
    </row>
    <row r="343" spans="1:14">
      <c r="A343" s="1">
        <v>42880</v>
      </c>
      <c r="B343">
        <v>29.45</v>
      </c>
      <c r="C343" s="25">
        <f t="shared" si="91"/>
        <v>1.0603616897155277E-2</v>
      </c>
      <c r="D343" s="26">
        <f t="shared" si="92"/>
        <v>29.063149889825805</v>
      </c>
      <c r="E343" s="26">
        <f>D343*(1-VLOOKUP(A343,USD!A:M,13,0))</f>
        <v>29.166683651685663</v>
      </c>
      <c r="F343">
        <v>29.275600000000001</v>
      </c>
      <c r="G343" s="42">
        <f t="shared" ref="G343:G348" si="96">+B343/D343-1</f>
        <v>1.3310673882242163E-2</v>
      </c>
      <c r="H343" s="25">
        <f>(B343/(D343*(1-VLOOKUP(A343,USD!A:M,13,0))))-1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si="94"/>
        <v>7.9717251466271399E-4</v>
      </c>
      <c r="M343">
        <f t="shared" si="95"/>
        <v>4</v>
      </c>
      <c r="N343" s="50"/>
    </row>
    <row r="344" spans="1:14">
      <c r="A344" s="1">
        <v>42881</v>
      </c>
      <c r="B344">
        <v>29.204999999999998</v>
      </c>
      <c r="C344" s="25">
        <f t="shared" si="91"/>
        <v>-8.3191850594227512E-3</v>
      </c>
      <c r="D344" s="26">
        <f t="shared" si="92"/>
        <v>28.978149546097359</v>
      </c>
      <c r="E344" s="26">
        <f>D344*(1-VLOOKUP(A344,USD!A:M,13,0))</f>
        <v>29.102900727199952</v>
      </c>
      <c r="F344">
        <v>29.123100000000001</v>
      </c>
      <c r="G344" s="42">
        <f t="shared" si="96"/>
        <v>7.8283278075355067E-3</v>
      </c>
      <c r="H344" s="25">
        <f>(B344/(D344*(1-VLOOKUP(A344,USD!A:M,13,0))))-1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si="94"/>
        <v>-1.0160353806673128E-2</v>
      </c>
      <c r="M344">
        <f t="shared" si="95"/>
        <v>5</v>
      </c>
      <c r="N344" s="50"/>
    </row>
    <row r="345" spans="1:14">
      <c r="A345" s="1">
        <v>42884</v>
      </c>
      <c r="B345">
        <v>29.204999999999998</v>
      </c>
      <c r="C345" s="25">
        <f t="shared" si="91"/>
        <v>0</v>
      </c>
      <c r="D345" s="26">
        <f t="shared" si="92"/>
        <v>29.123100000000001</v>
      </c>
      <c r="E345" s="26">
        <f>D345*(1-VLOOKUP(A345,USD!A:M,13,0))</f>
        <v>29.115393626611386</v>
      </c>
      <c r="F345">
        <v>29.123100000000001</v>
      </c>
      <c r="G345" s="42">
        <f t="shared" si="96"/>
        <v>2.8122006242465858E-3</v>
      </c>
      <c r="H345" s="25">
        <f>(B345/(D345*(1-VLOOKUP(A345,USD!A:M,13,0))))-1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si="94"/>
        <v>0</v>
      </c>
      <c r="M345">
        <f t="shared" si="95"/>
        <v>1</v>
      </c>
      <c r="N345" s="50"/>
    </row>
    <row r="346" spans="1:14">
      <c r="A346" s="1">
        <v>42885</v>
      </c>
      <c r="B346">
        <v>29.3</v>
      </c>
      <c r="C346" s="25">
        <f t="shared" si="91"/>
        <v>3.2528676596474959E-3</v>
      </c>
      <c r="D346" s="26">
        <f t="shared" si="92"/>
        <v>29.123100000000001</v>
      </c>
      <c r="E346" s="26">
        <f>D346*(1-VLOOKUP(A346,USD!A:M,13,0))</f>
        <v>29.114328743589983</v>
      </c>
      <c r="F346">
        <v>29.093</v>
      </c>
      <c r="G346" s="42">
        <f t="shared" si="96"/>
        <v>6.0742160003570689E-3</v>
      </c>
      <c r="H346" s="25">
        <f>(B346/(D346*(1-VLOOKUP(A346,USD!A:M,13,0))))-1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si="94"/>
        <v>0</v>
      </c>
      <c r="M346">
        <f t="shared" si="95"/>
        <v>2</v>
      </c>
      <c r="N346" s="50"/>
    </row>
    <row r="347" spans="1:14">
      <c r="A347" s="1">
        <v>42886</v>
      </c>
      <c r="B347">
        <v>29.51</v>
      </c>
      <c r="C347" s="25">
        <f t="shared" si="91"/>
        <v>7.1672354948806305E-3</v>
      </c>
      <c r="D347" s="26">
        <f t="shared" si="92"/>
        <v>29.16073803897633</v>
      </c>
      <c r="E347" s="26">
        <f>D347*(1-VLOOKUP(A347,USD!A:M,13,0))</f>
        <v>29.495809870416362</v>
      </c>
      <c r="F347">
        <v>29.444800000000001</v>
      </c>
      <c r="G347" s="42">
        <f t="shared" si="96"/>
        <v>1.1977130364699606E-2</v>
      </c>
      <c r="H347" s="25">
        <f>(B347/(D347*(1-VLOOKUP(A347,USD!A:M,13,0))))-1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si="94"/>
        <v>2.3283277412549097E-3</v>
      </c>
      <c r="M347">
        <f t="shared" si="95"/>
        <v>3</v>
      </c>
      <c r="N347" s="50"/>
    </row>
    <row r="348" spans="1:14">
      <c r="A348" s="1">
        <v>42887</v>
      </c>
      <c r="B348">
        <v>29.22</v>
      </c>
      <c r="C348" s="25">
        <f t="shared" si="91"/>
        <v>-9.8271772280583702E-3</v>
      </c>
      <c r="D348" s="26">
        <f t="shared" si="92"/>
        <v>28.85646460561685</v>
      </c>
      <c r="E348" s="26">
        <f>D348*(1-VLOOKUP(A348,USD!A:M,13,0))</f>
        <v>28.842309867370524</v>
      </c>
      <c r="F348">
        <v>29.2057</v>
      </c>
      <c r="G348" s="42">
        <f t="shared" si="96"/>
        <v>1.2598057293282894E-2</v>
      </c>
      <c r="H348" s="25">
        <f>(B348/(D348*(1-VLOOKUP(A348,USD!A:M,13,0))))-1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si="94"/>
        <v>-1.9980960793863467E-2</v>
      </c>
      <c r="M348">
        <f t="shared" si="95"/>
        <v>4</v>
      </c>
      <c r="N348" s="50"/>
    </row>
    <row r="349" spans="1:14">
      <c r="A349" s="1">
        <v>42888</v>
      </c>
      <c r="B349">
        <v>29.31</v>
      </c>
      <c r="C349" s="25">
        <f t="shared" si="91"/>
        <v>3.0800821355236874E-3</v>
      </c>
      <c r="D349" s="26">
        <f t="shared" si="92"/>
        <v>29.500361115553009</v>
      </c>
      <c r="E349" s="26">
        <f>D349*(1-VLOOKUP(A349,USD!A:M,13,0))</f>
        <v>29.392253361723935</v>
      </c>
      <c r="F349">
        <v>29.267199999999999</v>
      </c>
      <c r="G349" s="42">
        <f t="shared" ref="G349:G412" si="97">+B349/D349-1</f>
        <v>-6.4528401807477653E-3</v>
      </c>
      <c r="H349" s="25">
        <f>(B349/(D349*(1-VLOOKUP(A349,USD!A:M,13,0))))-1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si="94"/>
        <v>1.0089164634061509E-2</v>
      </c>
      <c r="M349">
        <f t="shared" si="95"/>
        <v>5</v>
      </c>
      <c r="N349" s="50"/>
    </row>
    <row r="350" spans="1:14">
      <c r="A350" s="1">
        <v>42891</v>
      </c>
      <c r="B350">
        <v>29.43</v>
      </c>
      <c r="C350" s="25">
        <f t="shared" si="91"/>
        <v>4.0941658137154668E-3</v>
      </c>
      <c r="D350" s="26">
        <f t="shared" si="92"/>
        <v>29.523994377313599</v>
      </c>
      <c r="E350" s="26">
        <f>D350*(1-VLOOKUP(A350,USD!A:M,13,0))</f>
        <v>29.490890573724943</v>
      </c>
      <c r="F350">
        <v>29.402100000000001</v>
      </c>
      <c r="G350" s="42">
        <f t="shared" si="97"/>
        <v>-3.1836605884814073E-3</v>
      </c>
      <c r="H350" s="25">
        <f>(B350/(D350*(1-VLOOKUP(A350,USD!A:M,13,0))))-1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si="94"/>
        <v>8.774135459271859E-3</v>
      </c>
      <c r="M350">
        <f t="shared" si="95"/>
        <v>1</v>
      </c>
      <c r="N350" s="50"/>
    </row>
    <row r="351" spans="1:14">
      <c r="A351" s="1">
        <v>42892</v>
      </c>
      <c r="B351">
        <v>29.65</v>
      </c>
      <c r="C351" s="25">
        <f t="shared" si="91"/>
        <v>7.4753652735304321E-3</v>
      </c>
      <c r="D351" s="26">
        <f t="shared" si="92"/>
        <v>29.488023606753405</v>
      </c>
      <c r="E351" s="26">
        <f>D351*(1-VLOOKUP(A351,USD!A:M,13,0))</f>
        <v>29.604606743587969</v>
      </c>
      <c r="F351">
        <v>29.6538</v>
      </c>
      <c r="G351" s="42">
        <f t="shared" si="97"/>
        <v>5.4929552216411714E-3</v>
      </c>
      <c r="H351" s="25">
        <f>(B351/(D351*(1-VLOOKUP(A351,USD!A:M,13,0))))-1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si="94"/>
        <v>2.9223629180705757E-3</v>
      </c>
      <c r="M351">
        <f t="shared" si="95"/>
        <v>2</v>
      </c>
      <c r="N351" s="50"/>
    </row>
    <row r="352" spans="1:14">
      <c r="A352" s="1">
        <v>42893</v>
      </c>
      <c r="B352">
        <v>30.322500000000002</v>
      </c>
      <c r="C352" s="25">
        <f t="shared" si="91"/>
        <v>2.268128161888705E-2</v>
      </c>
      <c r="D352" s="26">
        <f t="shared" si="92"/>
        <v>30.215502007537392</v>
      </c>
      <c r="E352" s="26">
        <f>D352*(1-VLOOKUP(A352,USD!A:M,13,0))</f>
        <v>30.129676572177594</v>
      </c>
      <c r="F352">
        <v>30.244</v>
      </c>
      <c r="G352" s="42">
        <f t="shared" si="97"/>
        <v>3.5411621635781376E-3</v>
      </c>
      <c r="H352" s="25">
        <f>(B352/(D352*(1-VLOOKUP(A352,USD!A:M,13,0))))-1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si="94"/>
        <v>1.894199082537118E-2</v>
      </c>
      <c r="M352">
        <f t="shared" si="95"/>
        <v>3</v>
      </c>
      <c r="N352" s="50"/>
    </row>
    <row r="353" spans="1:14">
      <c r="A353" s="1">
        <v>42894</v>
      </c>
      <c r="B353">
        <v>30.35</v>
      </c>
      <c r="C353" s="25">
        <f t="shared" si="91"/>
        <v>9.0691730563108308E-4</v>
      </c>
      <c r="D353" s="26">
        <f t="shared" si="92"/>
        <v>30.158268013147744</v>
      </c>
      <c r="E353" s="26">
        <f>D353*(1-VLOOKUP(A353,USD!A:M,13,0))</f>
        <v>30.12409756136093</v>
      </c>
      <c r="F353">
        <v>30.1873</v>
      </c>
      <c r="G353" s="42">
        <f t="shared" si="97"/>
        <v>6.3575264590349789E-3</v>
      </c>
      <c r="H353" s="25">
        <f>(B353/(D353*(1-VLOOKUP(A353,USD!A:M,13,0))))-1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si="94"/>
        <v>-2.8346775179293182E-3</v>
      </c>
      <c r="M353">
        <f t="shared" si="95"/>
        <v>4</v>
      </c>
      <c r="N353" s="50"/>
    </row>
    <row r="354" spans="1:14">
      <c r="A354" s="1">
        <v>42895</v>
      </c>
      <c r="B354">
        <v>30.411000000000001</v>
      </c>
      <c r="C354" s="25">
        <f t="shared" si="91"/>
        <v>2.0098846787479641E-3</v>
      </c>
      <c r="D354" s="26">
        <f t="shared" si="92"/>
        <v>30.210595395180384</v>
      </c>
      <c r="E354" s="26">
        <f>D354*(1-VLOOKUP(A354,USD!A:M,13,0))</f>
        <v>30.194719369529452</v>
      </c>
      <c r="F354">
        <v>30.302900000000001</v>
      </c>
      <c r="G354" s="42">
        <f t="shared" si="97"/>
        <v>6.6335867333349174E-3</v>
      </c>
      <c r="H354" s="25">
        <f>(B354/(D354*(1-VLOOKUP(A354,USD!A:M,13,0))))-1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si="94"/>
        <v>7.7169522217568343E-4</v>
      </c>
      <c r="M354">
        <f t="shared" si="95"/>
        <v>5</v>
      </c>
      <c r="N354" s="50"/>
    </row>
    <row r="355" spans="1:14">
      <c r="A355" s="1">
        <v>42898</v>
      </c>
      <c r="B355">
        <v>30.1052</v>
      </c>
      <c r="C355" s="25">
        <f t="shared" si="91"/>
        <v>-1.0055571996974821E-2</v>
      </c>
      <c r="D355" s="26">
        <f t="shared" si="92"/>
        <v>29.955623824434134</v>
      </c>
      <c r="E355" s="26">
        <f>D355*(1-VLOOKUP(A355,USD!A:M,13,0))</f>
        <v>29.908160800843071</v>
      </c>
      <c r="F355">
        <v>30.072900000000001</v>
      </c>
      <c r="G355" s="42">
        <f t="shared" si="97"/>
        <v>4.9932585761696124E-3</v>
      </c>
      <c r="H355" s="25">
        <f>(B355/(D355*(1-VLOOKUP(A355,USD!A:M,13,0))))-1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si="94"/>
        <v>-1.1460163072374852E-2</v>
      </c>
      <c r="M355">
        <f t="shared" si="95"/>
        <v>1</v>
      </c>
      <c r="N355" s="50"/>
    </row>
    <row r="356" spans="1:14">
      <c r="A356" s="1">
        <v>42899</v>
      </c>
      <c r="B356">
        <v>30.54</v>
      </c>
      <c r="C356" s="25">
        <f t="shared" si="91"/>
        <v>1.4442687642002072E-2</v>
      </c>
      <c r="D356" s="26">
        <f t="shared" si="92"/>
        <v>30.413016338477465</v>
      </c>
      <c r="E356" s="26">
        <f>D356*(1-VLOOKUP(A356,USD!A:M,13,0))</f>
        <v>30.448970774197623</v>
      </c>
      <c r="F356">
        <v>30.479700000000001</v>
      </c>
      <c r="G356" s="42">
        <f t="shared" si="97"/>
        <v>4.1753063921474709E-3</v>
      </c>
      <c r="H356" s="25">
        <f>(B356/(D356*(1-VLOOKUP(A356,USD!A:M,13,0))))-1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si="94"/>
        <v>1.1309728641982097E-2</v>
      </c>
      <c r="M356">
        <f t="shared" si="95"/>
        <v>2</v>
      </c>
      <c r="N356" s="50"/>
    </row>
    <row r="357" spans="1:14">
      <c r="A357" s="1">
        <v>42900</v>
      </c>
      <c r="B357">
        <v>30.297799999999999</v>
      </c>
      <c r="C357" s="25">
        <f t="shared" si="91"/>
        <v>-7.9305828421741831E-3</v>
      </c>
      <c r="D357" s="26">
        <f t="shared" si="92"/>
        <v>30.394879134198991</v>
      </c>
      <c r="E357" s="26">
        <f>D357*(1-VLOOKUP(A357,USD!A:M,13,0))</f>
        <v>30.406545233406948</v>
      </c>
      <c r="F357">
        <v>30.2789</v>
      </c>
      <c r="G357" s="42">
        <f t="shared" si="97"/>
        <v>-3.1939305884510771E-3</v>
      </c>
      <c r="H357" s="25">
        <f>(B357/(D357*(1-VLOOKUP(A357,USD!A:M,13,0))))-1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si="94"/>
        <v>-2.7828641948907107E-3</v>
      </c>
      <c r="M357">
        <f t="shared" si="95"/>
        <v>3</v>
      </c>
      <c r="N357" s="50"/>
    </row>
    <row r="358" spans="1:14">
      <c r="A358" s="1">
        <v>42901</v>
      </c>
      <c r="B358">
        <v>30.45</v>
      </c>
      <c r="C358" s="25">
        <f t="shared" si="91"/>
        <v>5.0234670504130108E-3</v>
      </c>
      <c r="D358" s="26">
        <f t="shared" si="92"/>
        <v>30.712191281361086</v>
      </c>
      <c r="E358" s="26">
        <f>D358*(1-VLOOKUP(A358,USD!A:M,13,0))</f>
        <v>30.616593325084587</v>
      </c>
      <c r="F358">
        <v>30.424700000000001</v>
      </c>
      <c r="G358" s="42">
        <f t="shared" si="97"/>
        <v>-8.5370424714763526E-3</v>
      </c>
      <c r="H358" s="25">
        <f>(B358/(D358*(1-VLOOKUP(A358,USD!A:M,13,0))))-1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si="94"/>
        <v>1.4310007343763642E-2</v>
      </c>
      <c r="M358">
        <f t="shared" si="95"/>
        <v>4</v>
      </c>
      <c r="N358" s="50"/>
    </row>
    <row r="359" spans="1:14">
      <c r="A359" s="1">
        <v>42902</v>
      </c>
      <c r="B359">
        <v>30.3429</v>
      </c>
      <c r="C359" s="25">
        <f t="shared" si="91"/>
        <v>-3.5172413793103097E-3</v>
      </c>
      <c r="D359" s="26">
        <f t="shared" si="92"/>
        <v>30.320741430104409</v>
      </c>
      <c r="E359" s="26">
        <f>D359*(1-VLOOKUP(A359,USD!A:M,13,0))</f>
        <v>30.294316106682913</v>
      </c>
      <c r="F359">
        <v>30.302299999999999</v>
      </c>
      <c r="G359" s="42">
        <f t="shared" si="97"/>
        <v>7.3080567461292212E-4</v>
      </c>
      <c r="H359" s="25">
        <f>(B359/(D359*(1-VLOOKUP(A359,USD!A:M,13,0))))-1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si="94"/>
        <v>-3.4169135569320774E-3</v>
      </c>
      <c r="M359">
        <f t="shared" si="95"/>
        <v>5</v>
      </c>
      <c r="N359" s="50"/>
    </row>
    <row r="360" spans="1:14">
      <c r="A360" s="1">
        <v>42905</v>
      </c>
      <c r="B360">
        <v>30.49</v>
      </c>
      <c r="C360" s="25">
        <f t="shared" si="91"/>
        <v>4.8479215895644856E-3</v>
      </c>
      <c r="D360" s="26">
        <f t="shared" si="92"/>
        <v>30.408555837867731</v>
      </c>
      <c r="E360" s="26">
        <f>D360*(1-VLOOKUP(A360,USD!A:M,13,0))</f>
        <v>30.336312238943112</v>
      </c>
      <c r="F360">
        <v>30.371300000000002</v>
      </c>
      <c r="G360" s="42">
        <f t="shared" si="97"/>
        <v>2.6783304858839507E-3</v>
      </c>
      <c r="H360" s="25">
        <f>(B360/(D360*(1-VLOOKUP(A360,USD!A:M,13,0))))-1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si="94"/>
        <v>3.506527156939665E-3</v>
      </c>
      <c r="M360">
        <f t="shared" si="95"/>
        <v>1</v>
      </c>
      <c r="N360" s="50"/>
    </row>
    <row r="361" spans="1:14">
      <c r="A361" s="1">
        <v>42906</v>
      </c>
      <c r="B361">
        <v>30.45</v>
      </c>
      <c r="C361" s="25">
        <f t="shared" si="91"/>
        <v>-1.3119055428009174E-3</v>
      </c>
      <c r="D361" s="26">
        <f t="shared" si="92"/>
        <v>30.447813471041624</v>
      </c>
      <c r="E361" s="26">
        <f>D361*(1-VLOOKUP(A361,USD!A:M,13,0))</f>
        <v>30.473594874591559</v>
      </c>
      <c r="F361">
        <v>30.47</v>
      </c>
      <c r="G361" s="42">
        <f t="shared" si="97"/>
        <v>7.1812347394173415E-5</v>
      </c>
      <c r="H361" s="25">
        <f>(B361/(D361*(1-VLOOKUP(A361,USD!A:M,13,0))))-1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si="94"/>
        <v>2.519268883505843E-3</v>
      </c>
      <c r="M361">
        <f t="shared" si="95"/>
        <v>2</v>
      </c>
      <c r="N361" s="50"/>
    </row>
    <row r="362" spans="1:14">
      <c r="A362" s="1">
        <v>42907</v>
      </c>
      <c r="B362">
        <v>30.9</v>
      </c>
      <c r="C362" s="25">
        <f t="shared" si="91"/>
        <v>1.477832512315258E-2</v>
      </c>
      <c r="D362" s="26">
        <f t="shared" si="92"/>
        <v>30.53216229648276</v>
      </c>
      <c r="E362" s="26">
        <f>D362*(1-VLOOKUP(A362,USD!A:M,13,0))</f>
        <v>30.497681826428767</v>
      </c>
      <c r="F362">
        <v>30.7181</v>
      </c>
      <c r="G362" s="42">
        <f t="shared" si="97"/>
        <v>1.2047548416170173E-2</v>
      </c>
      <c r="H362" s="25">
        <f>(B362/(D362*(1-VLOOKUP(A362,USD!A:M,13,0))))-1</f>
        <v>1.3191762438238497E-2</v>
      </c>
      <c r="I362" s="25">
        <f t="shared" ref="I362:I571" si="98">+B362/F362-1</f>
        <v>5.9215902025189227E-3</v>
      </c>
      <c r="J362">
        <v>1820.9760000000001</v>
      </c>
      <c r="K362">
        <v>1824.691</v>
      </c>
      <c r="L362" s="25">
        <f t="shared" si="94"/>
        <v>2.0401147516495577E-3</v>
      </c>
      <c r="M362">
        <f t="shared" si="95"/>
        <v>3</v>
      </c>
      <c r="N362" s="50"/>
    </row>
    <row r="363" spans="1:14">
      <c r="A363" s="1">
        <v>42908</v>
      </c>
      <c r="B363">
        <v>30.510100000000001</v>
      </c>
      <c r="C363" s="25">
        <f t="shared" si="91"/>
        <v>-1.2618122977346213E-2</v>
      </c>
      <c r="D363" s="26">
        <f t="shared" si="92"/>
        <v>30.27517941180178</v>
      </c>
      <c r="E363" s="26">
        <f>D363*(1-VLOOKUP(A363,USD!A:M,13,0))</f>
        <v>30.247359045349416</v>
      </c>
      <c r="F363">
        <v>30.339300000000001</v>
      </c>
      <c r="G363" s="42">
        <f t="shared" si="97"/>
        <v>7.7595110173531712E-3</v>
      </c>
      <c r="H363" s="25">
        <f>(B363/(D363*(1-VLOOKUP(A363,USD!A:M,13,0))))-1</f>
        <v>8.6864097542089791E-3</v>
      </c>
      <c r="I363" s="25">
        <f t="shared" si="98"/>
        <v>5.6296618577225122E-3</v>
      </c>
      <c r="J363">
        <v>1824.691</v>
      </c>
      <c r="K363">
        <v>1798.3810000000001</v>
      </c>
      <c r="L363" s="25">
        <f t="shared" si="94"/>
        <v>-1.4418879689766628E-2</v>
      </c>
      <c r="M363">
        <f t="shared" si="95"/>
        <v>4</v>
      </c>
      <c r="N363" s="50"/>
    </row>
    <row r="364" spans="1:14">
      <c r="A364" s="1">
        <v>42909</v>
      </c>
      <c r="B364">
        <v>30.8</v>
      </c>
      <c r="C364" s="25">
        <f t="shared" si="91"/>
        <v>9.5017715445049333E-3</v>
      </c>
      <c r="D364" s="26">
        <f t="shared" si="92"/>
        <v>30.491942841756007</v>
      </c>
      <c r="E364" s="26">
        <f>D364*(1-VLOOKUP(A364,USD!A:M,13,0))</f>
        <v>30.487015312228028</v>
      </c>
      <c r="F364">
        <v>30.664000000000001</v>
      </c>
      <c r="G364" s="42">
        <f t="shared" si="97"/>
        <v>1.0102903571698185E-2</v>
      </c>
      <c r="H364" s="25">
        <f>(B364/(D364*(1-VLOOKUP(A364,USD!A:M,13,0))))-1</f>
        <v>1.026616362955135E-2</v>
      </c>
      <c r="I364" s="25">
        <f t="shared" si="98"/>
        <v>4.435168275502166E-3</v>
      </c>
      <c r="J364">
        <v>1798.3810000000001</v>
      </c>
      <c r="K364">
        <v>1807.4290000000001</v>
      </c>
      <c r="L364" s="25">
        <f t="shared" si="94"/>
        <v>5.0311919443100095E-3</v>
      </c>
      <c r="M364">
        <f t="shared" si="95"/>
        <v>5</v>
      </c>
      <c r="N364" s="50"/>
    </row>
    <row r="365" spans="1:14">
      <c r="A365" s="1">
        <v>42912</v>
      </c>
      <c r="B365">
        <v>31.2</v>
      </c>
      <c r="C365" s="25">
        <f t="shared" si="91"/>
        <v>1.298701298701288E-2</v>
      </c>
      <c r="D365" s="26">
        <f t="shared" si="92"/>
        <v>30.898938728990188</v>
      </c>
      <c r="E365" s="26">
        <f>D365*(1-VLOOKUP(A365,USD!A:M,13,0))</f>
        <v>30.814806705362056</v>
      </c>
      <c r="F365">
        <v>30.993300000000001</v>
      </c>
      <c r="G365" s="42">
        <f t="shared" si="97"/>
        <v>9.7434178452009412E-3</v>
      </c>
      <c r="H365" s="25">
        <f>(B365/(D365*(1-VLOOKUP(A365,USD!A:M,13,0))))-1</f>
        <v>1.2500266456998865E-2</v>
      </c>
      <c r="I365" s="25">
        <f t="shared" si="98"/>
        <v>6.6691833396248512E-3</v>
      </c>
      <c r="J365">
        <v>1807.4290000000001</v>
      </c>
      <c r="K365">
        <v>1821.277</v>
      </c>
      <c r="L365" s="25">
        <f t="shared" si="94"/>
        <v>7.66171174635355E-3</v>
      </c>
      <c r="M365">
        <f t="shared" si="95"/>
        <v>1</v>
      </c>
      <c r="N365" s="50"/>
    </row>
    <row r="366" spans="1:14">
      <c r="A366" s="1">
        <v>42913</v>
      </c>
      <c r="B366">
        <v>31.136700000000001</v>
      </c>
      <c r="C366" s="25">
        <f t="shared" si="91"/>
        <v>-2.0288461538461311E-3</v>
      </c>
      <c r="D366" s="26">
        <f t="shared" si="92"/>
        <v>30.970445704964153</v>
      </c>
      <c r="E366" s="26">
        <f>D366*(1-VLOOKUP(A366,USD!A:M,13,0))</f>
        <v>31.164543847957308</v>
      </c>
      <c r="F366">
        <v>31.0943</v>
      </c>
      <c r="G366" s="42">
        <f t="shared" si="97"/>
        <v>5.3681595873578125E-3</v>
      </c>
      <c r="H366" s="25">
        <f>(B366/(D366*(1-VLOOKUP(A366,USD!A:M,13,0))))-1</f>
        <v>-8.9344635022248209E-4</v>
      </c>
      <c r="I366" s="25">
        <f t="shared" si="98"/>
        <v>1.3635939705991529E-3</v>
      </c>
      <c r="J366">
        <v>1821.277</v>
      </c>
      <c r="K366">
        <v>1819.934</v>
      </c>
      <c r="L366" s="25">
        <f t="shared" si="94"/>
        <v>-7.3739469613909314E-4</v>
      </c>
      <c r="M366">
        <f t="shared" si="95"/>
        <v>2</v>
      </c>
      <c r="N366" s="50"/>
    </row>
    <row r="367" spans="1:14">
      <c r="A367" s="1">
        <v>42914</v>
      </c>
      <c r="B367">
        <v>31.08</v>
      </c>
      <c r="C367" s="25">
        <f t="shared" si="91"/>
        <v>-1.8210022256694991E-3</v>
      </c>
      <c r="D367" s="26">
        <f t="shared" si="92"/>
        <v>30.893802833344509</v>
      </c>
      <c r="E367" s="26">
        <f>D367*(1-VLOOKUP(A367,USD!A:M,13,0))</f>
        <v>30.942624526382797</v>
      </c>
      <c r="F367">
        <v>30.944700000000001</v>
      </c>
      <c r="G367" s="42">
        <f t="shared" si="97"/>
        <v>6.0270070233801043E-3</v>
      </c>
      <c r="H367" s="25">
        <f>(B367/(D367*(1-VLOOKUP(A367,USD!A:M,13,0))))-1</f>
        <v>4.4396839544127431E-3</v>
      </c>
      <c r="I367" s="25">
        <f t="shared" si="98"/>
        <v>4.3723157762072251E-3</v>
      </c>
      <c r="J367">
        <v>1819.934</v>
      </c>
      <c r="K367">
        <v>1808.1990000000001</v>
      </c>
      <c r="L367" s="25">
        <f t="shared" si="94"/>
        <v>-6.4480360276800708E-3</v>
      </c>
      <c r="M367">
        <f t="shared" si="95"/>
        <v>3</v>
      </c>
      <c r="N367" s="50"/>
    </row>
    <row r="368" spans="1:14">
      <c r="A368" s="1">
        <v>42915</v>
      </c>
      <c r="B368">
        <v>31.27</v>
      </c>
      <c r="C368" s="25">
        <f t="shared" si="91"/>
        <v>6.1132561132561936E-3</v>
      </c>
      <c r="D368" s="26">
        <f t="shared" si="92"/>
        <v>31.036308821318894</v>
      </c>
      <c r="E368" s="26">
        <f>D368*(1-VLOOKUP(A368,USD!A:M,13,0))</f>
        <v>31.08260064188314</v>
      </c>
      <c r="F368">
        <v>31.2012</v>
      </c>
      <c r="G368" s="42">
        <f t="shared" si="97"/>
        <v>7.5296060503362572E-3</v>
      </c>
      <c r="H368" s="25">
        <f>(B368/(D368*(1-VLOOKUP(A368,USD!A:M,13,0))))-1</f>
        <v>6.0290758896262009E-3</v>
      </c>
      <c r="I368" s="25">
        <f t="shared" si="98"/>
        <v>2.2050433957667703E-3</v>
      </c>
      <c r="J368">
        <v>1808.1990000000001</v>
      </c>
      <c r="K368">
        <v>1813.5519999999999</v>
      </c>
      <c r="L368" s="25">
        <f t="shared" si="94"/>
        <v>2.9604042475412928E-3</v>
      </c>
      <c r="M368">
        <f t="shared" si="95"/>
        <v>4</v>
      </c>
      <c r="N368" s="50"/>
    </row>
    <row r="369" spans="1:14">
      <c r="A369" s="1">
        <v>42916</v>
      </c>
      <c r="B369">
        <v>31.39</v>
      </c>
      <c r="C369" s="25">
        <f t="shared" si="91"/>
        <v>3.8375439718580928E-3</v>
      </c>
      <c r="D369" s="26">
        <f t="shared" si="92"/>
        <v>31.278878179616576</v>
      </c>
      <c r="E369" s="26">
        <f>D369*(1-VLOOKUP(A369,USD!A:M,13,0))</f>
        <v>31.337131778164341</v>
      </c>
      <c r="F369">
        <v>31.345800000000001</v>
      </c>
      <c r="G369" s="42">
        <f t="shared" si="97"/>
        <v>3.5526152742855199E-3</v>
      </c>
      <c r="H369" s="25">
        <f>(B369/(D369*(1-VLOOKUP(A369,USD!A:M,13,0))))-1</f>
        <v>1.6870791561243159E-3</v>
      </c>
      <c r="I369" s="25">
        <f t="shared" si="98"/>
        <v>1.4100772671299389E-3</v>
      </c>
      <c r="J369">
        <v>1813.5519999999999</v>
      </c>
      <c r="K369">
        <v>1818.067</v>
      </c>
      <c r="L369" s="25">
        <f t="shared" si="94"/>
        <v>2.4895894906791227E-3</v>
      </c>
      <c r="M369">
        <f t="shared" si="95"/>
        <v>5</v>
      </c>
      <c r="N369" s="50"/>
    </row>
    <row r="370" spans="1:14">
      <c r="A370" s="1">
        <v>42919</v>
      </c>
      <c r="B370">
        <v>31.380099999999999</v>
      </c>
      <c r="C370" s="25">
        <f t="shared" si="91"/>
        <v>-3.1538706594458343E-4</v>
      </c>
      <c r="D370" s="26">
        <f t="shared" si="92"/>
        <v>31.654746474579873</v>
      </c>
      <c r="E370" s="26">
        <f>D370*(1-VLOOKUP(A370,USD!A:M,13,0))</f>
        <v>31.577112931792453</v>
      </c>
      <c r="F370">
        <v>31.281400000000001</v>
      </c>
      <c r="G370" s="42">
        <f t="shared" si="97"/>
        <v>-8.6763125650185513E-3</v>
      </c>
      <c r="H370" s="25">
        <f>(B370/(D370*(1-VLOOKUP(A370,USD!A:M,13,0))))-1</f>
        <v>-6.2391052727970298E-3</v>
      </c>
      <c r="I370" s="25">
        <f t="shared" si="98"/>
        <v>3.1552296252723711E-3</v>
      </c>
      <c r="J370">
        <v>1818.067</v>
      </c>
      <c r="K370">
        <v>1835.9860000000001</v>
      </c>
      <c r="L370" s="25">
        <f t="shared" si="94"/>
        <v>9.8560724109728604E-3</v>
      </c>
      <c r="M370">
        <f t="shared" si="95"/>
        <v>1</v>
      </c>
      <c r="N370" s="50"/>
    </row>
    <row r="371" spans="1:14">
      <c r="A371" s="1">
        <v>42920</v>
      </c>
      <c r="B371">
        <v>31.380099999999999</v>
      </c>
      <c r="C371" s="25">
        <f t="shared" si="91"/>
        <v>0</v>
      </c>
      <c r="D371" s="26">
        <f t="shared" si="92"/>
        <v>31.170977179019886</v>
      </c>
      <c r="E371" s="26">
        <f>D371*(1-VLOOKUP(A371,USD!A:M,13,0))</f>
        <v>31.126801467450864</v>
      </c>
      <c r="F371">
        <v>31.13</v>
      </c>
      <c r="G371" s="42">
        <f t="shared" si="97"/>
        <v>6.7088952578897576E-3</v>
      </c>
      <c r="H371" s="25">
        <f>(B371/(D371*(1-VLOOKUP(A371,USD!A:M,13,0))))-1</f>
        <v>8.1376344695747171E-3</v>
      </c>
      <c r="I371" s="25">
        <f t="shared" si="98"/>
        <v>8.0340507548988249E-3</v>
      </c>
      <c r="J371">
        <v>1835.9860000000001</v>
      </c>
      <c r="K371">
        <v>1829.5050000000001</v>
      </c>
      <c r="L371" s="25">
        <f t="shared" si="94"/>
        <v>-3.5299833440995965E-3</v>
      </c>
      <c r="M371">
        <f t="shared" si="95"/>
        <v>2</v>
      </c>
      <c r="N371" s="50"/>
    </row>
    <row r="372" spans="1:14">
      <c r="A372" s="1">
        <v>42921</v>
      </c>
      <c r="B372">
        <v>31.39</v>
      </c>
      <c r="C372" s="25">
        <f t="shared" si="91"/>
        <v>3.1548656632707228E-4</v>
      </c>
      <c r="D372" s="26">
        <f t="shared" si="92"/>
        <v>31.251252677636842</v>
      </c>
      <c r="E372" s="26">
        <f>D372*(1-VLOOKUP(A372,USD!A:M,13,0))</f>
        <v>31.282901309346684</v>
      </c>
      <c r="F372">
        <v>31.3962</v>
      </c>
      <c r="G372" s="42">
        <f t="shared" si="97"/>
        <v>4.4397363457511219E-3</v>
      </c>
      <c r="H372" s="25">
        <f>(B372/(D372*(1-VLOOKUP(A372,USD!A:M,13,0))))-1</f>
        <v>3.4235536401898692E-3</v>
      </c>
      <c r="I372" s="25">
        <f t="shared" si="98"/>
        <v>-1.974761276842818E-4</v>
      </c>
      <c r="J372">
        <v>1829.5050000000001</v>
      </c>
      <c r="K372">
        <v>1836.6310000000001</v>
      </c>
      <c r="L372" s="25">
        <f t="shared" si="94"/>
        <v>3.8950426481478839E-3</v>
      </c>
      <c r="M372">
        <f t="shared" si="95"/>
        <v>3</v>
      </c>
      <c r="N372" s="50"/>
    </row>
    <row r="373" spans="1:14">
      <c r="A373" s="1">
        <v>42922</v>
      </c>
      <c r="B373">
        <v>31.369199999999999</v>
      </c>
      <c r="C373" s="25">
        <f t="shared" si="91"/>
        <v>-6.6263141127753666E-4</v>
      </c>
      <c r="D373" s="26">
        <f t="shared" si="92"/>
        <v>31.436611283921479</v>
      </c>
      <c r="E373" s="26">
        <f>D373*(1-VLOOKUP(A373,USD!A:M,13,0))</f>
        <v>31.435478669207885</v>
      </c>
      <c r="F373">
        <v>31.342199999999998</v>
      </c>
      <c r="G373" s="42">
        <f t="shared" si="97"/>
        <v>-2.1443559330441841E-3</v>
      </c>
      <c r="H373" s="25">
        <f>(B373/(D373*(1-VLOOKUP(A373,USD!A:M,13,0))))-1</f>
        <v>-2.1084033714049433E-3</v>
      </c>
      <c r="I373" s="25">
        <f t="shared" si="98"/>
        <v>8.6145835327444686E-4</v>
      </c>
      <c r="J373">
        <v>1836.6310000000001</v>
      </c>
      <c r="K373">
        <v>1838.9949999999999</v>
      </c>
      <c r="L373" s="25">
        <f t="shared" si="94"/>
        <v>1.287139332832643E-3</v>
      </c>
      <c r="M373">
        <f t="shared" si="95"/>
        <v>4</v>
      </c>
      <c r="N373" s="50"/>
    </row>
    <row r="374" spans="1:14">
      <c r="A374" s="1">
        <v>42923</v>
      </c>
      <c r="B374">
        <v>31.43</v>
      </c>
      <c r="C374" s="25">
        <f t="shared" si="91"/>
        <v>1.9382069035869254E-3</v>
      </c>
      <c r="D374" s="26">
        <f t="shared" si="92"/>
        <v>31.281594689381976</v>
      </c>
      <c r="E374" s="26">
        <f>D374*(1-VLOOKUP(A374,USD!A:M,13,0))</f>
        <v>31.268234431484242</v>
      </c>
      <c r="F374">
        <v>31.3797</v>
      </c>
      <c r="G374" s="42">
        <f t="shared" si="97"/>
        <v>4.7441734378201872E-3</v>
      </c>
      <c r="H374" s="25">
        <f>(B374/(D374*(1-VLOOKUP(A374,USD!A:M,13,0))))-1</f>
        <v>5.1734794578894849E-3</v>
      </c>
      <c r="I374" s="25">
        <f t="shared" si="98"/>
        <v>1.6029471282390517E-3</v>
      </c>
      <c r="J374">
        <v>1838.9949999999999</v>
      </c>
      <c r="K374">
        <v>1835.4390000000001</v>
      </c>
      <c r="L374" s="25">
        <f t="shared" si="94"/>
        <v>-1.9336648549885815E-3</v>
      </c>
      <c r="M374">
        <f t="shared" si="95"/>
        <v>5</v>
      </c>
      <c r="N374" s="50"/>
    </row>
    <row r="375" spans="1:14">
      <c r="A375" s="1">
        <v>42926</v>
      </c>
      <c r="B375">
        <v>30.986999999999998</v>
      </c>
      <c r="C375" s="25">
        <f t="shared" si="91"/>
        <v>-1.4094813872096768E-2</v>
      </c>
      <c r="D375" s="26">
        <f t="shared" si="92"/>
        <v>30.829327417527903</v>
      </c>
      <c r="E375" s="26">
        <f>D375*(1-VLOOKUP(A375,USD!A:M,13,0))</f>
        <v>30.817388975389633</v>
      </c>
      <c r="F375">
        <v>31.028600000000001</v>
      </c>
      <c r="G375" s="42">
        <f t="shared" si="97"/>
        <v>5.1143698445543784E-3</v>
      </c>
      <c r="H375" s="25">
        <f>(B375/(D375*(1-VLOOKUP(A375,USD!A:M,13,0))))-1</f>
        <v>5.5037441603444925E-3</v>
      </c>
      <c r="I375" s="25">
        <f t="shared" si="98"/>
        <v>-1.3406985813089189E-3</v>
      </c>
      <c r="J375">
        <v>1835.4390000000001</v>
      </c>
      <c r="K375">
        <v>1803.2470000000001</v>
      </c>
      <c r="L375" s="25">
        <f t="shared" si="94"/>
        <v>-1.7539128241254587E-2</v>
      </c>
      <c r="M375">
        <f t="shared" si="95"/>
        <v>1</v>
      </c>
      <c r="N375" s="50"/>
    </row>
    <row r="376" spans="1:14">
      <c r="A376" s="1">
        <v>42927</v>
      </c>
      <c r="B376">
        <v>30.85</v>
      </c>
      <c r="C376" s="25">
        <f t="shared" si="91"/>
        <v>-4.4212088940522865E-3</v>
      </c>
      <c r="D376" s="26">
        <f t="shared" si="92"/>
        <v>30.695901273203283</v>
      </c>
      <c r="E376" s="26">
        <f>D376*(1-VLOOKUP(A376,USD!A:M,13,0))</f>
        <v>30.718912100895885</v>
      </c>
      <c r="F376">
        <v>30.846800000000002</v>
      </c>
      <c r="G376" s="42">
        <f t="shared" si="97"/>
        <v>5.0201727398453411E-3</v>
      </c>
      <c r="H376" s="25">
        <f>(B376/(D376*(1-VLOOKUP(A376,USD!A:M,13,0))))-1</f>
        <v>4.2673353364064415E-3</v>
      </c>
      <c r="I376" s="25">
        <f t="shared" si="98"/>
        <v>1.0373847530376068E-4</v>
      </c>
      <c r="J376">
        <v>1803.2470000000001</v>
      </c>
      <c r="K376">
        <v>1783.912</v>
      </c>
      <c r="L376" s="25">
        <f t="shared" si="94"/>
        <v>-1.0722324784125492E-2</v>
      </c>
      <c r="M376">
        <f t="shared" si="95"/>
        <v>2</v>
      </c>
      <c r="N376" s="50"/>
    </row>
    <row r="377" spans="1:14">
      <c r="A377" s="1">
        <v>42928</v>
      </c>
      <c r="B377">
        <v>30.96</v>
      </c>
      <c r="C377" s="25">
        <f t="shared" si="91"/>
        <v>3.5656401944894611E-3</v>
      </c>
      <c r="D377" s="26">
        <f t="shared" si="92"/>
        <v>30.895804564799164</v>
      </c>
      <c r="E377" s="26">
        <f>D377*(1-VLOOKUP(A377,USD!A:M,13,0))</f>
        <v>30.963615249775859</v>
      </c>
      <c r="F377">
        <v>30.979500000000002</v>
      </c>
      <c r="G377" s="42">
        <f t="shared" si="97"/>
        <v>2.0778042878344394E-3</v>
      </c>
      <c r="H377" s="25">
        <f>(B377/(D377*(1-VLOOKUP(A377,USD!A:M,13,0))))-1</f>
        <v>-1.1675799956478716E-4</v>
      </c>
      <c r="I377" s="25">
        <f t="shared" si="98"/>
        <v>-6.2944850627033588E-4</v>
      </c>
      <c r="J377">
        <v>1783.912</v>
      </c>
      <c r="K377">
        <v>1786.7460000000001</v>
      </c>
      <c r="L377" s="25">
        <f t="shared" si="94"/>
        <v>1.5886433859966242E-3</v>
      </c>
      <c r="M377">
        <f t="shared" si="95"/>
        <v>3</v>
      </c>
      <c r="N377" s="50"/>
    </row>
    <row r="378" spans="1:14">
      <c r="A378" s="1">
        <v>42929</v>
      </c>
      <c r="B378">
        <v>30.87</v>
      </c>
      <c r="C378" s="25">
        <f t="shared" si="91"/>
        <v>-2.9069767441860517E-3</v>
      </c>
      <c r="D378" s="26">
        <f t="shared" si="92"/>
        <v>30.842820584738963</v>
      </c>
      <c r="E378" s="26">
        <f>D378*(1-VLOOKUP(A378,USD!A:M,13,0))</f>
        <v>30.860006178462172</v>
      </c>
      <c r="F378">
        <v>30.9681</v>
      </c>
      <c r="G378" s="42">
        <f t="shared" si="97"/>
        <v>8.8122340128937715E-4</v>
      </c>
      <c r="H378" s="25">
        <f>(B378/(D378*(1-VLOOKUP(A378,USD!A:M,13,0))))-1</f>
        <v>3.2384379575423061E-4</v>
      </c>
      <c r="I378" s="25">
        <f t="shared" si="98"/>
        <v>-3.1677758725914273E-3</v>
      </c>
      <c r="J378">
        <v>1786.7460000000001</v>
      </c>
      <c r="K378">
        <v>1778.8630000000001</v>
      </c>
      <c r="L378" s="25">
        <f t="shared" si="94"/>
        <v>-4.4119309627669301E-3</v>
      </c>
      <c r="M378">
        <f t="shared" si="95"/>
        <v>4</v>
      </c>
      <c r="N378" s="50"/>
    </row>
    <row r="379" spans="1:14" ht="28">
      <c r="A379" s="1">
        <v>42930</v>
      </c>
      <c r="B379">
        <v>30.83</v>
      </c>
      <c r="C379" s="25">
        <f t="shared" si="91"/>
        <v>-1.2957563977973319E-3</v>
      </c>
      <c r="D379" s="26">
        <f t="shared" si="92"/>
        <v>30.388452293796654</v>
      </c>
      <c r="E379" s="26">
        <f>D379*(1-VLOOKUP(A379,USD!A:M,13,0))</f>
        <v>30.452437142611846</v>
      </c>
      <c r="F379">
        <v>30.860600000000002</v>
      </c>
      <c r="G379" s="42">
        <f t="shared" si="97"/>
        <v>1.4530114990209064E-2</v>
      </c>
      <c r="H379" s="25">
        <f>(B379/(D379*(1-VLOOKUP(A379,USD!A:M,13,0))))-1</f>
        <v>1.2398444683425103E-2</v>
      </c>
      <c r="I379" s="25">
        <f t="shared" si="98"/>
        <v>-9.9155557571806163E-4</v>
      </c>
      <c r="J379">
        <v>1778.8630000000001</v>
      </c>
      <c r="K379">
        <v>1745.567</v>
      </c>
      <c r="L379" s="25">
        <f t="shared" si="94"/>
        <v>-1.871757409086594E-2</v>
      </c>
      <c r="M379">
        <f t="shared" si="95"/>
        <v>5</v>
      </c>
      <c r="N379" s="50" t="s">
        <v>380</v>
      </c>
    </row>
    <row r="380" spans="1:14">
      <c r="A380" s="1">
        <v>42933</v>
      </c>
      <c r="B380">
        <v>29.629899999999999</v>
      </c>
      <c r="C380" s="25">
        <f t="shared" si="91"/>
        <v>-3.8926370418423617E-2</v>
      </c>
      <c r="D380" s="26">
        <f t="shared" si="92"/>
        <v>29.284763197173184</v>
      </c>
      <c r="E380" s="26">
        <f>D380*(1-VLOOKUP(A380,USD!A:M,13,0))</f>
        <v>29.301318990645576</v>
      </c>
      <c r="F380">
        <v>29.706099999999999</v>
      </c>
      <c r="G380" s="42">
        <f t="shared" si="97"/>
        <v>1.1785541870460881E-2</v>
      </c>
      <c r="H380" s="25">
        <f>(B380/(D380*(1-VLOOKUP(A380,USD!A:M,13,0))))-1</f>
        <v>1.1213864108278626E-2</v>
      </c>
      <c r="I380" s="25">
        <f t="shared" si="98"/>
        <v>-2.5651297208317825E-3</v>
      </c>
      <c r="J380">
        <v>1745.567</v>
      </c>
      <c r="K380">
        <v>1656.433</v>
      </c>
      <c r="L380" s="25">
        <f t="shared" si="94"/>
        <v>-5.1063064322366292E-2</v>
      </c>
      <c r="M380">
        <f t="shared" si="95"/>
        <v>1</v>
      </c>
      <c r="N380" s="50"/>
    </row>
    <row r="381" spans="1:14">
      <c r="A381" s="1">
        <v>42934</v>
      </c>
      <c r="B381">
        <v>29.69</v>
      </c>
      <c r="C381" s="25">
        <f t="shared" si="91"/>
        <v>2.0283564912471075E-3</v>
      </c>
      <c r="D381" s="26">
        <f t="shared" si="92"/>
        <v>29.904357904485121</v>
      </c>
      <c r="E381" s="26">
        <f>D381*(1-VLOOKUP(A381,USD!A:M,13,0))</f>
        <v>29.967514191272755</v>
      </c>
      <c r="F381">
        <v>29.854199999999999</v>
      </c>
      <c r="G381" s="42">
        <f t="shared" si="97"/>
        <v>-7.1681159371413949E-3</v>
      </c>
      <c r="H381" s="25">
        <f>(B381/(D381*(1-VLOOKUP(A381,USD!A:M,13,0))))-1</f>
        <v>-9.2605008710923142E-3</v>
      </c>
      <c r="I381" s="25">
        <f t="shared" si="98"/>
        <v>-5.5000636426364435E-3</v>
      </c>
      <c r="J381">
        <v>1656.433</v>
      </c>
      <c r="K381">
        <v>1667.4880000000001</v>
      </c>
      <c r="L381" s="25">
        <f t="shared" si="94"/>
        <v>6.6739795693517845E-3</v>
      </c>
      <c r="M381">
        <f t="shared" si="95"/>
        <v>2</v>
      </c>
      <c r="N381" s="50"/>
    </row>
    <row r="382" spans="1:14">
      <c r="A382" s="1">
        <v>42935</v>
      </c>
      <c r="B382">
        <v>30.44</v>
      </c>
      <c r="C382" s="25">
        <f t="shared" si="91"/>
        <v>2.5261030650050476E-2</v>
      </c>
      <c r="D382" s="26">
        <f t="shared" si="92"/>
        <v>30.163629596254964</v>
      </c>
      <c r="E382" s="26">
        <f>D382*(1-VLOOKUP(A382,USD!A:M,13,0))</f>
        <v>30.120334718983123</v>
      </c>
      <c r="F382">
        <v>30.506499999999999</v>
      </c>
      <c r="G382" s="42">
        <f t="shared" si="97"/>
        <v>9.1623722822584686E-3</v>
      </c>
      <c r="H382" s="25">
        <f>(B382/(D382*(1-VLOOKUP(A382,USD!A:M,13,0))))-1</f>
        <v>1.0612939198693994E-2</v>
      </c>
      <c r="I382" s="25">
        <f t="shared" si="98"/>
        <v>-2.1798633078196072E-3</v>
      </c>
      <c r="J382">
        <v>1667.4880000000001</v>
      </c>
      <c r="K382">
        <v>1684.771</v>
      </c>
      <c r="L382" s="25">
        <f t="shared" si="94"/>
        <v>1.0364692279644538E-2</v>
      </c>
      <c r="M382">
        <f t="shared" si="95"/>
        <v>3</v>
      </c>
      <c r="N382" s="50"/>
    </row>
    <row r="383" spans="1:14">
      <c r="A383" s="1">
        <v>42936</v>
      </c>
      <c r="B383">
        <v>30.65</v>
      </c>
      <c r="C383" s="25">
        <f t="shared" si="91"/>
        <v>6.8988173455977186E-3</v>
      </c>
      <c r="D383" s="26">
        <f t="shared" si="92"/>
        <v>30.576013573951595</v>
      </c>
      <c r="E383" s="26">
        <f>D383*(1-VLOOKUP(A383,USD!A:M,13,0))</f>
        <v>30.59144259142354</v>
      </c>
      <c r="F383">
        <v>30.667999999999999</v>
      </c>
      <c r="G383" s="42">
        <f t="shared" si="97"/>
        <v>2.41975383316273E-3</v>
      </c>
      <c r="H383" s="25">
        <f>(B383/(D383*(1-VLOOKUP(A383,USD!A:M,13,0))))-1</f>
        <v>1.9141761099188415E-3</v>
      </c>
      <c r="I383" s="25">
        <f t="shared" si="98"/>
        <v>-5.8693100299989087E-4</v>
      </c>
      <c r="J383">
        <v>1684.771</v>
      </c>
      <c r="K383">
        <v>1688.61</v>
      </c>
      <c r="L383" s="25">
        <f t="shared" si="94"/>
        <v>2.2786479586840436E-3</v>
      </c>
      <c r="M383">
        <f t="shared" si="95"/>
        <v>4</v>
      </c>
      <c r="N383" s="50"/>
    </row>
    <row r="384" spans="1:14">
      <c r="A384" s="1">
        <v>42937</v>
      </c>
      <c r="B384">
        <v>30.68</v>
      </c>
      <c r="C384" s="25">
        <f t="shared" si="91"/>
        <v>9.7879282218604757E-4</v>
      </c>
      <c r="D384" s="26">
        <f t="shared" si="92"/>
        <v>30.69587818383167</v>
      </c>
      <c r="E384" s="26">
        <f>D384*(1-VLOOKUP(A384,USD!A:M,13,0))</f>
        <v>30.692970467231145</v>
      </c>
      <c r="F384">
        <v>30.720800000000001</v>
      </c>
      <c r="G384" s="42">
        <f t="shared" si="97"/>
        <v>-5.1727413487179241E-4</v>
      </c>
      <c r="H384" s="25">
        <f>(B384/(D384*(1-VLOOKUP(A384,USD!A:M,13,0))))-1</f>
        <v>-4.2258755127633219E-4</v>
      </c>
      <c r="I384" s="25">
        <f t="shared" si="98"/>
        <v>-1.3280904143121441E-3</v>
      </c>
      <c r="J384">
        <v>1688.61</v>
      </c>
      <c r="K384">
        <v>1690.145</v>
      </c>
      <c r="L384" s="25">
        <f t="shared" si="94"/>
        <v>9.0903168878542218E-4</v>
      </c>
      <c r="M384">
        <f t="shared" si="95"/>
        <v>5</v>
      </c>
      <c r="N384" s="50"/>
    </row>
    <row r="385" spans="1:14">
      <c r="A385" s="1">
        <v>42940</v>
      </c>
      <c r="B385">
        <v>30.639099999999999</v>
      </c>
      <c r="C385" s="25">
        <f t="shared" si="91"/>
        <v>-1.333116036505877E-3</v>
      </c>
      <c r="D385" s="26">
        <f t="shared" si="92"/>
        <v>30.653419978995885</v>
      </c>
      <c r="E385" s="26">
        <f>D385*(1-VLOOKUP(A385,USD!A:M,13,0))</f>
        <v>30.685716376041221</v>
      </c>
      <c r="F385">
        <v>30.785</v>
      </c>
      <c r="G385" s="42">
        <f t="shared" si="97"/>
        <v>-4.6715762892679535E-4</v>
      </c>
      <c r="H385" s="25">
        <f>(B385/(D385*(1-VLOOKUP(A385,USD!A:M,13,0))))-1</f>
        <v>-1.5191555403157864E-3</v>
      </c>
      <c r="I385" s="25">
        <f t="shared" si="98"/>
        <v>-4.739321097937288E-3</v>
      </c>
      <c r="J385">
        <v>1690.145</v>
      </c>
      <c r="K385">
        <v>1686.4380000000001</v>
      </c>
      <c r="L385" s="25">
        <f t="shared" si="94"/>
        <v>-2.1933029414635818E-3</v>
      </c>
      <c r="M385">
        <f t="shared" si="95"/>
        <v>1</v>
      </c>
      <c r="N385" s="50"/>
    </row>
    <row r="386" spans="1:14">
      <c r="A386" s="1">
        <v>42941</v>
      </c>
      <c r="B386">
        <v>30.58</v>
      </c>
      <c r="C386" s="25">
        <f t="shared" si="91"/>
        <v>-1.9289078334546739E-3</v>
      </c>
      <c r="D386" s="26">
        <f t="shared" si="92"/>
        <v>30.815229371017491</v>
      </c>
      <c r="E386" s="26">
        <f>D386*(1-VLOOKUP(A386,USD!A:M,13,0))</f>
        <v>30.773391562473865</v>
      </c>
      <c r="F386">
        <v>30.6388</v>
      </c>
      <c r="G386" s="42">
        <f t="shared" si="97"/>
        <v>-7.6335427585274562E-3</v>
      </c>
      <c r="H386" s="25">
        <f>(B386/(D386*(1-VLOOKUP(A386,USD!A:M,13,0))))-1</f>
        <v>-6.2843759707557068E-3</v>
      </c>
      <c r="I386" s="25">
        <f t="shared" si="98"/>
        <v>-1.9191352141729734E-3</v>
      </c>
      <c r="J386">
        <v>1686.4380000000001</v>
      </c>
      <c r="K386">
        <v>1688.0940000000001</v>
      </c>
      <c r="L386" s="25">
        <f t="shared" si="94"/>
        <v>9.8195130802314345E-4</v>
      </c>
      <c r="M386">
        <f t="shared" si="95"/>
        <v>2</v>
      </c>
      <c r="N386" s="50"/>
    </row>
    <row r="387" spans="1:14">
      <c r="A387" s="1">
        <v>42942</v>
      </c>
      <c r="B387">
        <v>30.4</v>
      </c>
      <c r="C387" s="25">
        <f t="shared" si="91"/>
        <v>-5.8862001308044309E-3</v>
      </c>
      <c r="D387" s="26">
        <f t="shared" si="92"/>
        <v>30.515670826387627</v>
      </c>
      <c r="E387" s="26">
        <f>D387*(1-VLOOKUP(A387,USD!A:M,13,0))</f>
        <v>30.584082697709949</v>
      </c>
      <c r="F387">
        <v>30.430499999999999</v>
      </c>
      <c r="G387" s="42">
        <f t="shared" si="97"/>
        <v>-3.7905385415156756E-3</v>
      </c>
      <c r="H387" s="25">
        <f>(B387/(D387*(1-VLOOKUP(A387,USD!A:M,13,0))))-1</f>
        <v>-6.0189053086667776E-3</v>
      </c>
      <c r="I387" s="25">
        <f t="shared" si="98"/>
        <v>-1.0022838928048783E-3</v>
      </c>
      <c r="J387">
        <v>1688.0940000000001</v>
      </c>
      <c r="K387">
        <v>1681.31</v>
      </c>
      <c r="L387" s="25">
        <f t="shared" si="94"/>
        <v>-4.018733553937226E-3</v>
      </c>
      <c r="M387">
        <f t="shared" si="95"/>
        <v>3</v>
      </c>
      <c r="N387" s="50"/>
    </row>
    <row r="388" spans="1:14" ht="28">
      <c r="A388" s="1">
        <v>42943</v>
      </c>
      <c r="B388">
        <v>30.917999999999999</v>
      </c>
      <c r="C388" s="25">
        <f t="shared" si="91"/>
        <v>1.7039473684210549E-2</v>
      </c>
      <c r="D388" s="26">
        <f t="shared" si="92"/>
        <v>31.532402249139061</v>
      </c>
      <c r="E388" s="26">
        <f>D388*(1-VLOOKUP(A388,USD!A:M,13,0))</f>
        <v>31.531607347241909</v>
      </c>
      <c r="F388">
        <v>31.0428</v>
      </c>
      <c r="G388" s="42">
        <f t="shared" si="97"/>
        <v>-1.9484790416050113E-2</v>
      </c>
      <c r="H388" s="25">
        <f>(B388/(D388*(1-VLOOKUP(A388,USD!A:M,13,0))))-1</f>
        <v>-1.9460071936218126E-2</v>
      </c>
      <c r="I388" s="25">
        <f t="shared" si="98"/>
        <v>-4.0202559047508579E-3</v>
      </c>
      <c r="J388">
        <v>1681.31</v>
      </c>
      <c r="K388">
        <v>1742.191</v>
      </c>
      <c r="L388" s="25">
        <f t="shared" si="94"/>
        <v>3.6210454942871895E-2</v>
      </c>
      <c r="M388">
        <f t="shared" si="95"/>
        <v>4</v>
      </c>
      <c r="N388" s="50" t="s">
        <v>387</v>
      </c>
    </row>
    <row r="389" spans="1:14">
      <c r="A389" s="1">
        <v>42944</v>
      </c>
      <c r="B389">
        <v>31.05</v>
      </c>
      <c r="C389" s="25">
        <f t="shared" ref="C389:C452" si="99">B389/B388-1</f>
        <v>4.2693576557346624E-3</v>
      </c>
      <c r="D389" s="26">
        <f t="shared" ref="D389:D452" si="100">+F388*(1+L389)</f>
        <v>30.898169240456415</v>
      </c>
      <c r="E389" s="26">
        <f>D389*(1-VLOOKUP(A389,USD!A:M,13,0))</f>
        <v>30.932093075021218</v>
      </c>
      <c r="F389">
        <v>31.177199999999999</v>
      </c>
      <c r="G389" s="42">
        <f t="shared" si="97"/>
        <v>4.9139079523452533E-3</v>
      </c>
      <c r="H389" s="25">
        <f>(B389/(D389*(1-VLOOKUP(A389,USD!A:M,13,0))))-1</f>
        <v>3.8117991140405039E-3</v>
      </c>
      <c r="I389" s="25">
        <f t="shared" si="98"/>
        <v>-4.0799045456294536E-3</v>
      </c>
      <c r="J389">
        <v>1742.191</v>
      </c>
      <c r="K389">
        <v>1734.0740000000001</v>
      </c>
      <c r="L389" s="25">
        <f t="shared" ref="L389:L452" si="101">+K389/J389-1</f>
        <v>-4.6590758418565414E-3</v>
      </c>
      <c r="M389">
        <f t="shared" ref="M389:M452" si="102">WEEKDAY(A389,2)</f>
        <v>5</v>
      </c>
      <c r="N389" s="50"/>
    </row>
    <row r="390" spans="1:14">
      <c r="A390" s="1">
        <v>42947</v>
      </c>
      <c r="B390">
        <v>31.29</v>
      </c>
      <c r="C390" s="25">
        <f t="shared" si="99"/>
        <v>7.7294685990336731E-3</v>
      </c>
      <c r="D390" s="26">
        <f t="shared" si="100"/>
        <v>31.217221617993228</v>
      </c>
      <c r="E390" s="26">
        <f>D390*(1-VLOOKUP(A390,USD!A:M,13,0))</f>
        <v>31.261207815238993</v>
      </c>
      <c r="F390">
        <v>31.3872</v>
      </c>
      <c r="G390" s="42">
        <f t="shared" si="97"/>
        <v>2.3313536001814406E-3</v>
      </c>
      <c r="H390" s="25">
        <f>(B390/(D390*(1-VLOOKUP(A390,USD!A:M,13,0))))-1</f>
        <v>9.2101958859602817E-4</v>
      </c>
      <c r="I390" s="25">
        <f t="shared" si="98"/>
        <v>-3.0968037926288883E-3</v>
      </c>
      <c r="J390">
        <v>1734.0740000000001</v>
      </c>
      <c r="K390">
        <v>1736.3</v>
      </c>
      <c r="L390" s="25">
        <f t="shared" si="101"/>
        <v>1.2836822419342031E-3</v>
      </c>
      <c r="M390">
        <f t="shared" si="102"/>
        <v>1</v>
      </c>
      <c r="N390" s="50"/>
    </row>
    <row r="391" spans="1:14">
      <c r="A391" s="1">
        <v>42948</v>
      </c>
      <c r="B391">
        <v>31.38</v>
      </c>
      <c r="C391" s="25">
        <f t="shared" si="99"/>
        <v>2.8763183125599667E-3</v>
      </c>
      <c r="D391" s="26">
        <f t="shared" si="100"/>
        <v>31.473499886425159</v>
      </c>
      <c r="E391" s="26">
        <f>D391*(1-VLOOKUP(A391,USD!A:M,13,0))</f>
        <v>31.458203878706538</v>
      </c>
      <c r="F391">
        <v>31.517800000000001</v>
      </c>
      <c r="G391" s="42">
        <f t="shared" si="97"/>
        <v>-2.9707495754385249E-3</v>
      </c>
      <c r="H391" s="25">
        <f>(B391/(D391*(1-VLOOKUP(A391,USD!A:M,13,0))))-1</f>
        <v>-2.4859613412154813E-3</v>
      </c>
      <c r="I391" s="25">
        <f t="shared" si="98"/>
        <v>-4.3721325727049676E-3</v>
      </c>
      <c r="J391">
        <v>1736.3</v>
      </c>
      <c r="K391">
        <v>1741.0740000000001</v>
      </c>
      <c r="L391" s="25">
        <f t="shared" si="101"/>
        <v>2.7495248516962167E-3</v>
      </c>
      <c r="M391">
        <f t="shared" si="102"/>
        <v>2</v>
      </c>
      <c r="N391" s="50"/>
    </row>
    <row r="392" spans="1:14">
      <c r="A392" s="1">
        <v>42949</v>
      </c>
      <c r="B392">
        <v>31.23</v>
      </c>
      <c r="C392" s="25">
        <f t="shared" si="99"/>
        <v>-4.7801147227533036E-3</v>
      </c>
      <c r="D392" s="26">
        <f t="shared" si="100"/>
        <v>31.223797223667692</v>
      </c>
      <c r="E392" s="26">
        <f>D392*(1-VLOOKUP(A392,USD!A:M,13,0))</f>
        <v>31.226511413586369</v>
      </c>
      <c r="F392">
        <v>31.402899999999999</v>
      </c>
      <c r="G392" s="42">
        <f t="shared" si="97"/>
        <v>1.9865541298114131E-4</v>
      </c>
      <c r="H392" s="25">
        <f>(B392/(D392*(1-VLOOKUP(A392,USD!A:M,13,0))))-1</f>
        <v>1.1171873692283896E-4</v>
      </c>
      <c r="I392" s="25">
        <f t="shared" si="98"/>
        <v>-5.5058609236725564E-3</v>
      </c>
      <c r="J392">
        <v>1741.0740000000001</v>
      </c>
      <c r="K392">
        <v>1724.8330000000001</v>
      </c>
      <c r="L392" s="25">
        <f t="shared" si="101"/>
        <v>-9.3281503256036347E-3</v>
      </c>
      <c r="M392">
        <f t="shared" si="102"/>
        <v>3</v>
      </c>
      <c r="N392" s="50"/>
    </row>
    <row r="393" spans="1:14">
      <c r="A393" s="1">
        <v>42950</v>
      </c>
      <c r="B393">
        <v>31.09</v>
      </c>
      <c r="C393" s="25">
        <f t="shared" si="99"/>
        <v>-4.4828690361832235E-3</v>
      </c>
      <c r="D393" s="26">
        <f t="shared" si="100"/>
        <v>31.553848783969226</v>
      </c>
      <c r="E393" s="26">
        <f>D393*(1-VLOOKUP(A393,USD!A:M,13,0))</f>
        <v>31.553825339537617</v>
      </c>
      <c r="F393">
        <v>31.171299999999999</v>
      </c>
      <c r="G393" s="42">
        <f t="shared" si="97"/>
        <v>-1.4700228398282777E-2</v>
      </c>
      <c r="H393" s="25">
        <f>(B393/(D393*(1-VLOOKUP(A393,USD!A:M,13,0))))-1</f>
        <v>-1.4699496322445382E-2</v>
      </c>
      <c r="I393" s="25">
        <f t="shared" si="98"/>
        <v>-2.6081684113270498E-3</v>
      </c>
      <c r="J393">
        <v>1724.8330000000001</v>
      </c>
      <c r="K393">
        <v>1733.124</v>
      </c>
      <c r="L393" s="25">
        <f t="shared" si="101"/>
        <v>4.8068421696476626E-3</v>
      </c>
      <c r="M393">
        <f t="shared" si="102"/>
        <v>4</v>
      </c>
      <c r="N393" s="50"/>
    </row>
    <row r="394" spans="1:14">
      <c r="A394" s="1">
        <v>42951</v>
      </c>
      <c r="B394">
        <v>30.768999999999998</v>
      </c>
      <c r="C394" s="25">
        <f t="shared" si="99"/>
        <v>-1.0324863300096521E-2</v>
      </c>
      <c r="D394" s="26">
        <f t="shared" si="100"/>
        <v>30.928368306076194</v>
      </c>
      <c r="E394" s="26">
        <f>D394*(1-VLOOKUP(A394,USD!A:M,13,0))</f>
        <v>30.900345779756528</v>
      </c>
      <c r="F394">
        <v>30.817799999999998</v>
      </c>
      <c r="G394" s="42">
        <f t="shared" si="97"/>
        <v>-5.1528197187462599E-3</v>
      </c>
      <c r="H394" s="25">
        <f>(B394/(D394*(1-VLOOKUP(A394,USD!A:M,13,0))))-1</f>
        <v>-4.2506249183327238E-3</v>
      </c>
      <c r="I394" s="25">
        <f t="shared" si="98"/>
        <v>-1.583500444548247E-3</v>
      </c>
      <c r="J394">
        <v>1733.124</v>
      </c>
      <c r="K394">
        <v>1719.617</v>
      </c>
      <c r="L394" s="25">
        <f t="shared" si="101"/>
        <v>-7.7934412078997095E-3</v>
      </c>
      <c r="M394">
        <f t="shared" si="102"/>
        <v>5</v>
      </c>
      <c r="N394" s="50"/>
    </row>
    <row r="395" spans="1:14">
      <c r="A395" s="1">
        <v>42954</v>
      </c>
      <c r="B395">
        <v>30.945</v>
      </c>
      <c r="C395" s="25">
        <f t="shared" si="99"/>
        <v>5.7200429003219089E-3</v>
      </c>
      <c r="D395" s="26">
        <f t="shared" si="100"/>
        <v>31.047497509736179</v>
      </c>
      <c r="E395" s="26">
        <f>D395*(1-VLOOKUP(A395,USD!A:M,13,0))</f>
        <v>31.06709390963325</v>
      </c>
      <c r="F395">
        <v>31.075099999999999</v>
      </c>
      <c r="G395" s="42">
        <f t="shared" si="97"/>
        <v>-3.3013130834147475E-3</v>
      </c>
      <c r="H395" s="25">
        <f>(B395/(D395*(1-VLOOKUP(A395,USD!A:M,13,0))))-1</f>
        <v>-3.9300074216273018E-3</v>
      </c>
      <c r="I395" s="25">
        <f t="shared" si="98"/>
        <v>-4.1866317405253595E-3</v>
      </c>
      <c r="J395">
        <v>1719.617</v>
      </c>
      <c r="K395">
        <v>1732.434</v>
      </c>
      <c r="L395" s="25">
        <f t="shared" si="101"/>
        <v>7.4534038684195281E-3</v>
      </c>
      <c r="M395">
        <f t="shared" si="102"/>
        <v>1</v>
      </c>
      <c r="N395" s="50"/>
    </row>
    <row r="396" spans="1:14">
      <c r="A396" s="1">
        <v>42955</v>
      </c>
      <c r="B396">
        <v>31.28</v>
      </c>
      <c r="C396" s="25">
        <f t="shared" si="99"/>
        <v>1.0825658426240059E-2</v>
      </c>
      <c r="D396" s="26">
        <f t="shared" si="100"/>
        <v>31.612984285173351</v>
      </c>
      <c r="E396" s="26">
        <f>D396*(1-VLOOKUP(A396,USD!A:M,13,0))</f>
        <v>31.702365242800116</v>
      </c>
      <c r="F396">
        <v>31.430499999999999</v>
      </c>
      <c r="G396" s="42">
        <f t="shared" si="97"/>
        <v>-1.0533149359439609E-2</v>
      </c>
      <c r="H396" s="25">
        <f>(B396/(D396*(1-VLOOKUP(A396,USD!A:M,13,0))))-1</f>
        <v>-1.3322830633150873E-2</v>
      </c>
      <c r="I396" s="25">
        <f t="shared" si="98"/>
        <v>-4.7883425335262242E-3</v>
      </c>
      <c r="J396">
        <v>1732.434</v>
      </c>
      <c r="K396">
        <v>1762.421</v>
      </c>
      <c r="L396" s="25">
        <f t="shared" si="101"/>
        <v>1.7309173105584552E-2</v>
      </c>
      <c r="M396">
        <f t="shared" si="102"/>
        <v>2</v>
      </c>
      <c r="N396" s="50"/>
    </row>
    <row r="397" spans="1:14">
      <c r="A397" s="1">
        <v>42956</v>
      </c>
      <c r="B397">
        <v>31.39</v>
      </c>
      <c r="C397" s="25">
        <f t="shared" si="99"/>
        <v>3.5166240409207905E-3</v>
      </c>
      <c r="D397" s="26">
        <f t="shared" si="100"/>
        <v>31.441699568094112</v>
      </c>
      <c r="E397" s="26">
        <f>D397*(1-VLOOKUP(A397,USD!A:M,13,0))</f>
        <v>31.53582800108213</v>
      </c>
      <c r="F397">
        <v>31.607199999999999</v>
      </c>
      <c r="G397" s="42">
        <f t="shared" si="97"/>
        <v>-1.644299411427963E-3</v>
      </c>
      <c r="H397" s="25">
        <f>(B397/(D397*(1-VLOOKUP(A397,USD!A:M,13,0))))-1</f>
        <v>-4.6242008003444246E-3</v>
      </c>
      <c r="I397" s="25">
        <f t="shared" si="98"/>
        <v>-6.8718519830923697E-3</v>
      </c>
      <c r="J397">
        <v>1762.421</v>
      </c>
      <c r="K397">
        <v>1763.049</v>
      </c>
      <c r="L397" s="25">
        <f t="shared" si="101"/>
        <v>3.5632802832008537E-4</v>
      </c>
      <c r="M397">
        <f t="shared" si="102"/>
        <v>3</v>
      </c>
      <c r="N397" s="50"/>
    </row>
    <row r="398" spans="1:14">
      <c r="A398" s="1">
        <v>42957</v>
      </c>
      <c r="B398">
        <v>31.21</v>
      </c>
      <c r="C398" s="25">
        <f t="shared" si="99"/>
        <v>-5.7343102899012344E-3</v>
      </c>
      <c r="D398" s="26">
        <f t="shared" si="100"/>
        <v>31.439039310195007</v>
      </c>
      <c r="E398" s="26">
        <f>D398*(1-VLOOKUP(A398,USD!A:M,13,0))</f>
        <v>31.55901503972612</v>
      </c>
      <c r="F398">
        <v>31.587900000000001</v>
      </c>
      <c r="G398" s="42">
        <f t="shared" si="97"/>
        <v>-7.2851879453178503E-3</v>
      </c>
      <c r="H398" s="25">
        <f>(B398/(D398*(1-VLOOKUP(A398,USD!A:M,13,0))))-1</f>
        <v>-1.1059123337239241E-2</v>
      </c>
      <c r="I398" s="25">
        <f t="shared" si="98"/>
        <v>-1.1963441697612098E-2</v>
      </c>
      <c r="J398">
        <v>1763.049</v>
      </c>
      <c r="K398">
        <v>1753.6690000000001</v>
      </c>
      <c r="L398" s="25">
        <f t="shared" si="101"/>
        <v>-5.3203285898463237E-3</v>
      </c>
      <c r="M398">
        <f t="shared" si="102"/>
        <v>4</v>
      </c>
      <c r="N398" s="50"/>
    </row>
    <row r="399" spans="1:14">
      <c r="A399" s="1">
        <v>42958</v>
      </c>
      <c r="B399">
        <v>30.915299999999998</v>
      </c>
      <c r="C399" s="25">
        <f t="shared" si="99"/>
        <v>-9.4424863825697258E-3</v>
      </c>
      <c r="D399" s="26">
        <f t="shared" si="100"/>
        <v>31.38021628830754</v>
      </c>
      <c r="E399" s="26">
        <f>D399*(1-VLOOKUP(A399,USD!A:M,13,0))</f>
        <v>31.309503562544293</v>
      </c>
      <c r="F399">
        <v>31.192599999999999</v>
      </c>
      <c r="G399" s="42">
        <f t="shared" si="97"/>
        <v>-1.4815585846703394E-2</v>
      </c>
      <c r="H399" s="25">
        <f>(B399/(D399*(1-VLOOKUP(A399,USD!A:M,13,0))))-1</f>
        <v>-1.2590540177579879E-2</v>
      </c>
      <c r="I399" s="25">
        <f t="shared" si="98"/>
        <v>-8.8899290216268856E-3</v>
      </c>
      <c r="J399">
        <v>1753.6690000000001</v>
      </c>
      <c r="K399">
        <v>1742.1389999999999</v>
      </c>
      <c r="L399" s="25">
        <f t="shared" si="101"/>
        <v>-6.5747869181699281E-3</v>
      </c>
      <c r="M399">
        <f t="shared" si="102"/>
        <v>5</v>
      </c>
      <c r="N399" s="50"/>
    </row>
    <row r="400" spans="1:14">
      <c r="A400" s="1">
        <v>42961</v>
      </c>
      <c r="B400">
        <v>31.83</v>
      </c>
      <c r="C400" s="25">
        <f t="shared" si="99"/>
        <v>2.9587291729337828E-2</v>
      </c>
      <c r="D400" s="26">
        <f t="shared" si="100"/>
        <v>32.11188466201606</v>
      </c>
      <c r="E400" s="26">
        <f>D400*(1-VLOOKUP(A400,USD!A:M,13,0))</f>
        <v>32.071924848306423</v>
      </c>
      <c r="F400">
        <v>32.101199999999999</v>
      </c>
      <c r="G400" s="42">
        <f t="shared" si="97"/>
        <v>-8.7782036147349141E-3</v>
      </c>
      <c r="H400" s="25">
        <f>(B400/(D400*(1-VLOOKUP(A400,USD!A:M,13,0))))-1</f>
        <v>-7.5431970313811769E-3</v>
      </c>
      <c r="I400" s="25">
        <f t="shared" si="98"/>
        <v>-8.448282307203514E-3</v>
      </c>
      <c r="J400">
        <v>1742.1389999999999</v>
      </c>
      <c r="K400">
        <v>1793.482</v>
      </c>
      <c r="L400" s="25">
        <f t="shared" si="101"/>
        <v>2.9471241961749328E-2</v>
      </c>
      <c r="M400">
        <f t="shared" si="102"/>
        <v>1</v>
      </c>
      <c r="N400" s="50"/>
    </row>
    <row r="401" spans="1:14">
      <c r="A401" s="1">
        <v>42962</v>
      </c>
      <c r="B401">
        <v>31.93</v>
      </c>
      <c r="C401" s="25">
        <f t="shared" si="99"/>
        <v>3.1416902293435189E-3</v>
      </c>
      <c r="D401" s="26">
        <f t="shared" si="100"/>
        <v>32.192251264746453</v>
      </c>
      <c r="E401" s="26">
        <f>D401*(1-VLOOKUP(A401,USD!A:M,13,0))</f>
        <v>32.162888085073199</v>
      </c>
      <c r="F401">
        <v>32.179900000000004</v>
      </c>
      <c r="G401" s="42">
        <f t="shared" si="97"/>
        <v>-8.1464095999288499E-3</v>
      </c>
      <c r="H401" s="25">
        <f>(B401/(D401*(1-VLOOKUP(A401,USD!A:M,13,0))))-1</f>
        <v>-7.2408946751669756E-3</v>
      </c>
      <c r="I401" s="25">
        <f t="shared" si="98"/>
        <v>-7.7657171091272126E-3</v>
      </c>
      <c r="J401">
        <v>1793.482</v>
      </c>
      <c r="K401">
        <v>1798.569</v>
      </c>
      <c r="L401" s="25">
        <f t="shared" si="101"/>
        <v>2.8363819653611788E-3</v>
      </c>
      <c r="M401">
        <f t="shared" si="102"/>
        <v>2</v>
      </c>
      <c r="N401" s="50"/>
    </row>
    <row r="402" spans="1:14">
      <c r="A402" s="1">
        <v>42963</v>
      </c>
      <c r="B402">
        <v>32.409999999999997</v>
      </c>
      <c r="C402" s="25">
        <f t="shared" si="99"/>
        <v>1.5032884434700744E-2</v>
      </c>
      <c r="D402" s="26">
        <f t="shared" si="100"/>
        <v>32.656147827133687</v>
      </c>
      <c r="E402" s="26">
        <f>D402*(1-VLOOKUP(A402,USD!A:M,13,0))</f>
        <v>32.693745034833192</v>
      </c>
      <c r="F402">
        <v>32.5379</v>
      </c>
      <c r="G402" s="42">
        <f t="shared" si="97"/>
        <v>-7.5375647010382796E-3</v>
      </c>
      <c r="H402" s="25">
        <f>(B402/(D402*(1-VLOOKUP(A402,USD!A:M,13,0))))-1</f>
        <v>-8.6788783154356786E-3</v>
      </c>
      <c r="I402" s="25">
        <f t="shared" si="98"/>
        <v>-3.930800697033443E-3</v>
      </c>
      <c r="J402">
        <v>1798.569</v>
      </c>
      <c r="K402">
        <v>1825.1869999999999</v>
      </c>
      <c r="L402" s="25">
        <f t="shared" si="101"/>
        <v>1.4799543414792504E-2</v>
      </c>
      <c r="M402">
        <f t="shared" si="102"/>
        <v>3</v>
      </c>
      <c r="N402" s="50"/>
    </row>
    <row r="403" spans="1:14">
      <c r="A403" s="1">
        <v>42964</v>
      </c>
      <c r="B403">
        <v>32.348799999999997</v>
      </c>
      <c r="C403" s="25">
        <f t="shared" si="99"/>
        <v>-1.8883060783708716E-3</v>
      </c>
      <c r="D403" s="26">
        <f t="shared" si="100"/>
        <v>32.684278807705731</v>
      </c>
      <c r="E403" s="26">
        <f>D403*(1-VLOOKUP(A403,USD!A:M,13,0))</f>
        <v>32.706520410737895</v>
      </c>
      <c r="F403">
        <v>32.6312</v>
      </c>
      <c r="G403" s="42">
        <f t="shared" si="97"/>
        <v>-1.02642254913895E-2</v>
      </c>
      <c r="H403" s="25">
        <f>(B403/(D403*(1-VLOOKUP(A403,USD!A:M,13,0))))-1</f>
        <v>-1.0937281197924476E-2</v>
      </c>
      <c r="I403" s="25">
        <f t="shared" si="98"/>
        <v>-8.6542940498665066E-3</v>
      </c>
      <c r="J403">
        <v>1825.1869999999999</v>
      </c>
      <c r="K403">
        <v>1833.3979999999999</v>
      </c>
      <c r="L403" s="25">
        <f t="shared" si="101"/>
        <v>4.4987171177528484E-3</v>
      </c>
      <c r="M403">
        <f t="shared" si="102"/>
        <v>4</v>
      </c>
      <c r="N403" s="50"/>
    </row>
    <row r="404" spans="1:14">
      <c r="A404" s="1">
        <v>42965</v>
      </c>
      <c r="B404">
        <v>32.39</v>
      </c>
      <c r="C404" s="25">
        <f t="shared" si="99"/>
        <v>1.2736175685035267E-3</v>
      </c>
      <c r="D404" s="26">
        <f t="shared" si="100"/>
        <v>32.424829771604422</v>
      </c>
      <c r="E404" s="26">
        <f>D404*(1-VLOOKUP(A404,USD!A:M,13,0))</f>
        <v>32.430069395426443</v>
      </c>
      <c r="F404">
        <v>32.537799999999997</v>
      </c>
      <c r="G404" s="42">
        <f t="shared" si="97"/>
        <v>-1.0741697597106414E-3</v>
      </c>
      <c r="H404" s="25">
        <f>(B404/(D404*(1-VLOOKUP(A404,USD!A:M,13,0))))-1</f>
        <v>-1.2355630491526215E-3</v>
      </c>
      <c r="I404" s="25">
        <f t="shared" si="98"/>
        <v>-4.5424091364504315E-3</v>
      </c>
      <c r="J404">
        <v>1833.3979999999999</v>
      </c>
      <c r="K404">
        <v>1821.8030000000001</v>
      </c>
      <c r="L404" s="25">
        <f t="shared" si="101"/>
        <v>-6.3243223784469338E-3</v>
      </c>
      <c r="M404">
        <f t="shared" si="102"/>
        <v>5</v>
      </c>
      <c r="N404" s="50"/>
    </row>
    <row r="405" spans="1:14">
      <c r="A405" s="1">
        <v>42968</v>
      </c>
      <c r="B405">
        <v>32.601999999999997</v>
      </c>
      <c r="C405" s="25">
        <f t="shared" si="99"/>
        <v>6.5452300092621041E-3</v>
      </c>
      <c r="D405" s="26">
        <f t="shared" si="100"/>
        <v>32.670215661407951</v>
      </c>
      <c r="E405" s="26">
        <f>D405*(1-VLOOKUP(A405,USD!A:M,13,0))</f>
        <v>32.728050238556108</v>
      </c>
      <c r="F405">
        <v>32.777799999999999</v>
      </c>
      <c r="G405" s="42">
        <f t="shared" si="97"/>
        <v>-2.0880076861119479E-3</v>
      </c>
      <c r="H405" s="25">
        <f>(B405/(D405*(1-VLOOKUP(A405,USD!A:M,13,0))))-1</f>
        <v>-3.8514435671335168E-3</v>
      </c>
      <c r="I405" s="71">
        <f t="shared" si="98"/>
        <v>-5.3633861943145344E-3</v>
      </c>
      <c r="J405">
        <v>1821.8030000000001</v>
      </c>
      <c r="K405">
        <v>1829.2170000000001</v>
      </c>
      <c r="L405" s="25">
        <f t="shared" si="101"/>
        <v>4.0695947915334596E-3</v>
      </c>
      <c r="M405">
        <f t="shared" si="102"/>
        <v>1</v>
      </c>
      <c r="N405" s="50"/>
    </row>
    <row r="406" spans="1:14">
      <c r="A406" s="1">
        <v>42969</v>
      </c>
      <c r="B406">
        <v>32.54</v>
      </c>
      <c r="C406" s="71">
        <f t="shared" si="99"/>
        <v>-1.9017238206244791E-3</v>
      </c>
      <c r="D406" s="26">
        <f t="shared" si="100"/>
        <v>32.521611583535467</v>
      </c>
      <c r="E406" s="26">
        <f>D406*(1-VLOOKUP(A406,USD!A:M,13,0))</f>
        <v>32.534581669154427</v>
      </c>
      <c r="F406">
        <v>32.700000000000003</v>
      </c>
      <c r="G406" s="42">
        <f t="shared" si="97"/>
        <v>5.6542144036431097E-4</v>
      </c>
      <c r="H406" s="71">
        <f>(B406/(D406*(1-VLOOKUP(A406,USD!A:M,13,0))))-1</f>
        <v>1.6654066435117798E-4</v>
      </c>
      <c r="I406" s="71">
        <f t="shared" si="98"/>
        <v>-4.8929663608563434E-3</v>
      </c>
      <c r="J406">
        <v>1829.2170000000001</v>
      </c>
      <c r="K406" s="70">
        <v>1814.92</v>
      </c>
      <c r="L406" s="71">
        <f t="shared" si="101"/>
        <v>-7.8159124915195832E-3</v>
      </c>
      <c r="M406" s="70">
        <f t="shared" si="102"/>
        <v>2</v>
      </c>
      <c r="N406" s="50"/>
    </row>
    <row r="407" spans="1:14" ht="42">
      <c r="A407" s="1">
        <v>42970</v>
      </c>
      <c r="B407">
        <v>32.46</v>
      </c>
      <c r="C407" s="71">
        <f t="shared" si="99"/>
        <v>-2.4585125998770607E-3</v>
      </c>
      <c r="D407" s="26">
        <f t="shared" si="100"/>
        <v>32.563969210764114</v>
      </c>
      <c r="E407" s="26">
        <f>D407*(1-VLOOKUP(A407,USD!A:M,13,0))</f>
        <v>32.589372258014464</v>
      </c>
      <c r="F407">
        <v>32.575000000000003</v>
      </c>
      <c r="G407" s="42">
        <f t="shared" si="97"/>
        <v>-3.1927683658952155E-3</v>
      </c>
      <c r="H407" s="71">
        <f>(B407/(D407*(1-VLOOKUP(A407,USD!A:M,13,0))))-1</f>
        <v>-3.9697683339895429E-3</v>
      </c>
      <c r="I407" s="71">
        <f t="shared" si="98"/>
        <v>-3.5303146584805267E-3</v>
      </c>
      <c r="J407">
        <v>1814.92</v>
      </c>
      <c r="K407">
        <v>1807.37</v>
      </c>
      <c r="L407" s="71">
        <f t="shared" si="101"/>
        <v>-4.1599629735746824E-3</v>
      </c>
      <c r="M407" s="70">
        <f t="shared" si="102"/>
        <v>3</v>
      </c>
      <c r="N407" s="50" t="s">
        <v>416</v>
      </c>
    </row>
    <row r="408" spans="1:14">
      <c r="A408" s="1">
        <v>42971</v>
      </c>
      <c r="B408">
        <v>32.15</v>
      </c>
      <c r="C408" s="71">
        <f t="shared" si="99"/>
        <v>-9.550215650030891E-3</v>
      </c>
      <c r="D408" s="26">
        <f t="shared" si="100"/>
        <v>32.365369528652138</v>
      </c>
      <c r="E408" s="26">
        <f>D408*(1-VLOOKUP(A408,USD!A:M,13,0))</f>
        <v>32.377223516261402</v>
      </c>
      <c r="F408">
        <v>32.331000000000003</v>
      </c>
      <c r="G408" s="42">
        <f t="shared" si="97"/>
        <v>-6.6543200893003362E-3</v>
      </c>
      <c r="H408" s="71">
        <f>(B408/(D408*(1-VLOOKUP(A408,USD!A:M,13,0))))-1</f>
        <v>-7.0180049919129628E-3</v>
      </c>
      <c r="I408" s="71">
        <f t="shared" si="98"/>
        <v>-5.5983421484026019E-3</v>
      </c>
      <c r="J408" s="70">
        <v>1807.37</v>
      </c>
      <c r="K408">
        <v>1795.739</v>
      </c>
      <c r="L408" s="71">
        <f t="shared" si="101"/>
        <v>-6.4353176162046388E-3</v>
      </c>
      <c r="M408" s="70">
        <f t="shared" si="102"/>
        <v>4</v>
      </c>
      <c r="N408" s="50"/>
    </row>
    <row r="409" spans="1:14">
      <c r="A409" s="1">
        <v>42972</v>
      </c>
      <c r="B409">
        <v>32.829000000000001</v>
      </c>
      <c r="C409" s="71">
        <f t="shared" si="99"/>
        <v>2.111975116640763E-2</v>
      </c>
      <c r="D409" s="26">
        <f t="shared" si="100"/>
        <v>32.639575471713876</v>
      </c>
      <c r="E409" s="26">
        <f>D409*(1-VLOOKUP(A409,USD!A:M,13,0))</f>
        <v>32.723772239962813</v>
      </c>
      <c r="F409">
        <v>32.820399999999999</v>
      </c>
      <c r="G409" s="42">
        <f t="shared" si="97"/>
        <v>5.8035230406192628E-3</v>
      </c>
      <c r="H409" s="71">
        <f>(B409/(D409*(1-VLOOKUP(A409,USD!A:M,13,0))))-1</f>
        <v>3.2156366101547817E-3</v>
      </c>
      <c r="I409" s="71">
        <f t="shared" si="98"/>
        <v>2.6203215073561381E-4</v>
      </c>
      <c r="J409">
        <v>1795.739</v>
      </c>
      <c r="K409">
        <v>1812.8779999999999</v>
      </c>
      <c r="L409" s="71">
        <f t="shared" si="101"/>
        <v>9.5442600511543851E-3</v>
      </c>
      <c r="M409" s="70">
        <f t="shared" si="102"/>
        <v>5</v>
      </c>
      <c r="N409" s="50"/>
    </row>
    <row r="410" spans="1:14">
      <c r="A410" s="68">
        <v>42975</v>
      </c>
      <c r="B410">
        <v>33.563899999999997</v>
      </c>
      <c r="C410" s="71">
        <f t="shared" si="99"/>
        <v>2.2385695574035136E-2</v>
      </c>
      <c r="D410" s="26">
        <f t="shared" si="100"/>
        <v>33.362615736525015</v>
      </c>
      <c r="E410" s="26">
        <f>D410*(1-VLOOKUP(A410,USD!A:M,13,0))</f>
        <v>33.488320366126658</v>
      </c>
      <c r="F410">
        <v>33.5349</v>
      </c>
      <c r="G410" s="42">
        <f t="shared" si="97"/>
        <v>6.0332278819079654E-3</v>
      </c>
      <c r="H410" s="71">
        <f>(B410/(D410*(1-VLOOKUP(A410,USD!A:M,13,0))))-1</f>
        <v>2.2568953308803597E-3</v>
      </c>
      <c r="I410" s="71">
        <f t="shared" si="98"/>
        <v>8.6477073138713223E-4</v>
      </c>
      <c r="J410">
        <v>1812.8779999999999</v>
      </c>
      <c r="K410">
        <v>1842.828</v>
      </c>
      <c r="L410" s="71">
        <f t="shared" si="101"/>
        <v>1.6520692512127066E-2</v>
      </c>
      <c r="M410" s="70">
        <f t="shared" si="102"/>
        <v>1</v>
      </c>
      <c r="N410" s="50"/>
    </row>
    <row r="411" spans="1:14">
      <c r="A411" s="68">
        <v>42976</v>
      </c>
      <c r="B411">
        <v>33.5</v>
      </c>
      <c r="C411" s="71">
        <f t="shared" si="99"/>
        <v>-1.9038311995923651E-3</v>
      </c>
      <c r="D411" s="26">
        <f t="shared" si="100"/>
        <v>33.330414464019434</v>
      </c>
      <c r="E411" s="26">
        <f>D411*(1-VLOOKUP(A411,USD!A:M,13,0))</f>
        <v>33.38406401794316</v>
      </c>
      <c r="F411">
        <v>33.479199999999999</v>
      </c>
      <c r="G411" s="42">
        <f t="shared" si="97"/>
        <v>5.088011616646293E-3</v>
      </c>
      <c r="H411" s="71">
        <f>(B411/(D411*(1-VLOOKUP(A411,USD!A:M,13,0))))-1</f>
        <v>3.4727941449705924E-3</v>
      </c>
      <c r="I411" s="71">
        <f t="shared" si="98"/>
        <v>6.2128127314875492E-4</v>
      </c>
      <c r="J411">
        <v>1842.828</v>
      </c>
      <c r="K411">
        <v>1831.5909999999999</v>
      </c>
      <c r="L411" s="71">
        <f t="shared" si="101"/>
        <v>-6.0976933278634737E-3</v>
      </c>
      <c r="M411" s="70">
        <f t="shared" si="102"/>
        <v>2</v>
      </c>
      <c r="N411" s="50"/>
    </row>
    <row r="412" spans="1:14">
      <c r="A412" s="68">
        <v>42977</v>
      </c>
      <c r="B412">
        <v>33.646599999999999</v>
      </c>
      <c r="C412" s="71">
        <f t="shared" si="99"/>
        <v>4.3761194029849904E-3</v>
      </c>
      <c r="D412" s="26">
        <f t="shared" si="100"/>
        <v>33.607882423095553</v>
      </c>
      <c r="E412" s="26">
        <f>D412*(1-VLOOKUP(A412,USD!A:M,13,0))</f>
        <v>33.653228646125307</v>
      </c>
      <c r="F412">
        <v>33.6419</v>
      </c>
      <c r="G412" s="42">
        <f t="shared" si="97"/>
        <v>1.1520385728867044E-3</v>
      </c>
      <c r="H412" s="71">
        <f>(B412/(D412*(1-VLOOKUP(A412,USD!A:M,13,0))))-1</f>
        <v>-1.969690990130113E-4</v>
      </c>
      <c r="I412" s="71">
        <f t="shared" si="98"/>
        <v>1.3970673475638407E-4</v>
      </c>
      <c r="J412">
        <v>1831.5909999999999</v>
      </c>
      <c r="K412">
        <v>1838.6310000000001</v>
      </c>
      <c r="L412" s="71">
        <f t="shared" si="101"/>
        <v>3.8436528679166582E-3</v>
      </c>
      <c r="M412" s="70">
        <f t="shared" si="102"/>
        <v>3</v>
      </c>
      <c r="N412" s="50"/>
    </row>
    <row r="413" spans="1:14">
      <c r="A413" s="68">
        <v>42978</v>
      </c>
      <c r="B413">
        <v>33.895000000000003</v>
      </c>
      <c r="C413" s="71">
        <f t="shared" si="99"/>
        <v>7.3826181545832981E-3</v>
      </c>
      <c r="D413" s="26">
        <f t="shared" si="100"/>
        <v>33.838558895232374</v>
      </c>
      <c r="E413" s="26">
        <f>D413*(1-VLOOKUP(A413,USD!A:M,13,0))</f>
        <v>33.851816735183469</v>
      </c>
      <c r="F413">
        <v>33.816800000000001</v>
      </c>
      <c r="G413" s="42">
        <f t="shared" ref="G413:G476" si="103">+B413/D413-1</f>
        <v>1.6679523777114458E-3</v>
      </c>
      <c r="H413" s="71">
        <f>(B413/(D413*(1-VLOOKUP(A413,USD!A:M,13,0))))-1</f>
        <v>1.2756557544415514E-3</v>
      </c>
      <c r="I413" s="71">
        <f t="shared" si="98"/>
        <v>2.3124600790140892E-3</v>
      </c>
      <c r="J413">
        <v>1838.6310000000001</v>
      </c>
      <c r="K413">
        <v>1849.3789999999999</v>
      </c>
      <c r="L413" s="71">
        <f t="shared" si="101"/>
        <v>5.8456536412145876E-3</v>
      </c>
      <c r="M413" s="70">
        <f t="shared" si="102"/>
        <v>4</v>
      </c>
      <c r="N413" s="50"/>
    </row>
    <row r="414" spans="1:14">
      <c r="A414" s="68">
        <v>42979</v>
      </c>
      <c r="B414">
        <v>34.505800000000001</v>
      </c>
      <c r="C414" s="71">
        <f t="shared" si="99"/>
        <v>1.8020356984805863E-2</v>
      </c>
      <c r="D414" s="26">
        <f t="shared" si="100"/>
        <v>34.107009001399931</v>
      </c>
      <c r="E414" s="26">
        <f>D414*(1-VLOOKUP(A414,USD!A:M,13,0))</f>
        <v>34.297320659633932</v>
      </c>
      <c r="F414">
        <v>34.303800000000003</v>
      </c>
      <c r="G414" s="42">
        <f t="shared" si="103"/>
        <v>1.1692347417028071E-2</v>
      </c>
      <c r="H414" s="71">
        <f>(B414/(D414*(1-VLOOKUP(A414,USD!A:M,13,0))))-1</f>
        <v>6.0785897077795248E-3</v>
      </c>
      <c r="I414" s="71">
        <f t="shared" si="98"/>
        <v>5.8885604510285905E-3</v>
      </c>
      <c r="J414">
        <v>1849.3789999999999</v>
      </c>
      <c r="K414">
        <v>1865.25</v>
      </c>
      <c r="L414" s="71">
        <f t="shared" si="101"/>
        <v>8.5817996203050306E-3</v>
      </c>
      <c r="M414" s="70">
        <f t="shared" si="102"/>
        <v>5</v>
      </c>
      <c r="N414" s="50"/>
    </row>
    <row r="415" spans="1:14">
      <c r="A415" s="68">
        <v>42982</v>
      </c>
      <c r="B415">
        <v>34.505800000000001</v>
      </c>
      <c r="C415" s="71">
        <f t="shared" si="99"/>
        <v>0</v>
      </c>
      <c r="D415" s="26">
        <f t="shared" si="100"/>
        <v>34.641605762444712</v>
      </c>
      <c r="E415" s="26">
        <f>D415*(1-VLOOKUP(A415,USD!A:M,13,0))</f>
        <v>34.80485231388618</v>
      </c>
      <c r="F415">
        <v>34.799999999999997</v>
      </c>
      <c r="G415" s="42">
        <f t="shared" si="103"/>
        <v>-3.9203079492331483E-3</v>
      </c>
      <c r="H415" s="71">
        <f>(B415/(D415*(1-VLOOKUP(A415,USD!A:M,13,0))))-1</f>
        <v>-8.5922592398665065E-3</v>
      </c>
      <c r="I415" s="71">
        <f t="shared" si="98"/>
        <v>-8.4540229885056162E-3</v>
      </c>
      <c r="J415">
        <v>1865.25</v>
      </c>
      <c r="K415">
        <v>1883.6179999999999</v>
      </c>
      <c r="L415" s="71">
        <f t="shared" si="101"/>
        <v>9.847473529017492E-3</v>
      </c>
      <c r="M415" s="70">
        <f t="shared" si="102"/>
        <v>1</v>
      </c>
      <c r="N415" s="50"/>
    </row>
    <row r="416" spans="1:14">
      <c r="A416" s="68">
        <v>42983</v>
      </c>
      <c r="B416">
        <v>34.979999999999997</v>
      </c>
      <c r="C416" s="71">
        <f t="shared" si="99"/>
        <v>1.3742617183198025E-2</v>
      </c>
      <c r="D416" s="26">
        <f t="shared" si="100"/>
        <v>34.828525529061629</v>
      </c>
      <c r="E416" s="26">
        <f>D416*(1-VLOOKUP(A416,USD!A:M,13,0))</f>
        <v>34.772771732907358</v>
      </c>
      <c r="F416">
        <v>34.766399999999997</v>
      </c>
      <c r="G416" s="42">
        <f t="shared" si="103"/>
        <v>4.3491496880043723E-3</v>
      </c>
      <c r="H416" s="71">
        <f>(B416/(D416*(1-VLOOKUP(A416,USD!A:M,13,0))))-1</f>
        <v>5.959498100536198E-3</v>
      </c>
      <c r="I416" s="71">
        <f t="shared" si="98"/>
        <v>6.143863040176667E-3</v>
      </c>
      <c r="J416">
        <v>1883.6179999999999</v>
      </c>
      <c r="K416">
        <v>1885.162</v>
      </c>
      <c r="L416" s="71">
        <f t="shared" si="101"/>
        <v>8.1969911096635428E-4</v>
      </c>
      <c r="M416" s="70">
        <f t="shared" si="102"/>
        <v>2</v>
      </c>
      <c r="N416" s="50"/>
    </row>
    <row r="417" spans="1:14">
      <c r="A417" s="68">
        <v>42984</v>
      </c>
      <c r="B417">
        <v>34.99</v>
      </c>
      <c r="C417" s="71">
        <f t="shared" si="99"/>
        <v>2.8587764436838192E-4</v>
      </c>
      <c r="D417" s="26">
        <f t="shared" si="100"/>
        <v>35.092733465240649</v>
      </c>
      <c r="E417" s="26">
        <f>D417*(1-VLOOKUP(A417,USD!A:M,13,0))</f>
        <v>35.085006802030463</v>
      </c>
      <c r="F417">
        <v>34.9343</v>
      </c>
      <c r="G417" s="42">
        <f t="shared" si="103"/>
        <v>-2.927485410687769E-3</v>
      </c>
      <c r="H417" s="71">
        <f>(B417/(D417*(1-VLOOKUP(A417,USD!A:M,13,0))))-1</f>
        <v>-2.7079031954174715E-3</v>
      </c>
      <c r="I417" s="71">
        <f t="shared" si="98"/>
        <v>1.5944215284120489E-3</v>
      </c>
      <c r="J417">
        <v>1885.162</v>
      </c>
      <c r="K417">
        <v>1902.857</v>
      </c>
      <c r="L417" s="71">
        <f t="shared" si="101"/>
        <v>9.3864612165956984E-3</v>
      </c>
      <c r="M417" s="70">
        <f t="shared" si="102"/>
        <v>3</v>
      </c>
      <c r="N417" s="50"/>
    </row>
    <row r="418" spans="1:14">
      <c r="A418" s="68">
        <v>42985</v>
      </c>
      <c r="B418">
        <v>35.07</v>
      </c>
      <c r="C418" s="71">
        <f t="shared" si="99"/>
        <v>2.286367533580913E-3</v>
      </c>
      <c r="D418" s="26">
        <f t="shared" si="100"/>
        <v>34.705273124885373</v>
      </c>
      <c r="E418" s="26">
        <f>D418*(1-VLOOKUP(A418,USD!A:M,13,0))</f>
        <v>34.994666897215659</v>
      </c>
      <c r="F418">
        <v>34.99</v>
      </c>
      <c r="G418" s="42">
        <f t="shared" si="103"/>
        <v>1.0509263932376278E-2</v>
      </c>
      <c r="H418" s="71">
        <f>(B418/(D418*(1-VLOOKUP(A418,USD!A:M,13,0))))-1</f>
        <v>2.1527023819258861E-3</v>
      </c>
      <c r="I418" s="71">
        <f t="shared" si="98"/>
        <v>2.286367533580913E-3</v>
      </c>
      <c r="J418">
        <v>1902.857</v>
      </c>
      <c r="K418">
        <v>1890.3820000000001</v>
      </c>
      <c r="L418" s="71">
        <f t="shared" si="101"/>
        <v>-6.5559314231179444E-3</v>
      </c>
      <c r="M418" s="70">
        <f t="shared" si="102"/>
        <v>4</v>
      </c>
      <c r="N418" s="50"/>
    </row>
    <row r="419" spans="1:14">
      <c r="A419" s="68">
        <v>42986</v>
      </c>
      <c r="B419">
        <v>35.01</v>
      </c>
      <c r="C419" s="71">
        <f t="shared" si="99"/>
        <v>-1.7108639863131492E-3</v>
      </c>
      <c r="D419" s="26">
        <f t="shared" si="100"/>
        <v>34.895453543252103</v>
      </c>
      <c r="E419" s="26">
        <f>D419*(1-VLOOKUP(A419,USD!A:M,13,0))</f>
        <v>34.832836730486669</v>
      </c>
      <c r="F419">
        <v>34.778700000000001</v>
      </c>
      <c r="G419" s="42">
        <f t="shared" si="103"/>
        <v>3.2825610535744953E-3</v>
      </c>
      <c r="H419" s="71">
        <f>(B419/(D419*(1-VLOOKUP(A419,USD!A:M,13,0))))-1</f>
        <v>5.0860993861654435E-3</v>
      </c>
      <c r="I419" s="71">
        <f t="shared" si="98"/>
        <v>6.6506223636879636E-3</v>
      </c>
      <c r="J419">
        <v>1890.3820000000001</v>
      </c>
      <c r="K419">
        <v>1885.2739999999999</v>
      </c>
      <c r="L419" s="71">
        <f t="shared" si="101"/>
        <v>-2.702099364043975E-3</v>
      </c>
      <c r="M419" s="70">
        <f t="shared" si="102"/>
        <v>5</v>
      </c>
      <c r="N419" s="50"/>
    </row>
    <row r="420" spans="1:14">
      <c r="A420" s="68">
        <v>42989</v>
      </c>
      <c r="B420">
        <v>35.270000000000003</v>
      </c>
      <c r="C420" s="71">
        <f t="shared" si="99"/>
        <v>7.4264495858327173E-3</v>
      </c>
      <c r="D420" s="26">
        <f t="shared" si="100"/>
        <v>34.983486332755874</v>
      </c>
      <c r="E420" s="26">
        <f>D420*(1-VLOOKUP(A420,USD!A:M,13,0))</f>
        <v>34.763453723819978</v>
      </c>
      <c r="F420">
        <v>35.055599999999998</v>
      </c>
      <c r="G420" s="42">
        <f t="shared" si="103"/>
        <v>8.1899689618945004E-3</v>
      </c>
      <c r="H420" s="71">
        <f>(B420/(D420*(1-VLOOKUP(A420,USD!A:M,13,0))))-1</f>
        <v>1.4571229895749438E-2</v>
      </c>
      <c r="I420" s="71">
        <f t="shared" si="98"/>
        <v>6.1159985851049203E-3</v>
      </c>
      <c r="J420">
        <v>1885.2739999999999</v>
      </c>
      <c r="K420">
        <v>1896.375</v>
      </c>
      <c r="L420" s="71">
        <f t="shared" si="101"/>
        <v>5.8882687609334017E-3</v>
      </c>
      <c r="M420" s="70">
        <f t="shared" si="102"/>
        <v>1</v>
      </c>
      <c r="N420" s="50"/>
    </row>
    <row r="421" spans="1:14">
      <c r="A421" s="68">
        <v>42990</v>
      </c>
      <c r="B421">
        <v>35.1</v>
      </c>
      <c r="C421" s="71">
        <f t="shared" si="99"/>
        <v>-4.8199603062092367E-3</v>
      </c>
      <c r="D421" s="26">
        <f t="shared" si="100"/>
        <v>34.835787916630409</v>
      </c>
      <c r="E421" s="26">
        <f>D421*(1-VLOOKUP(A421,USD!A:M,13,0))</f>
        <v>34.856916752817916</v>
      </c>
      <c r="F421">
        <v>34.905200000000001</v>
      </c>
      <c r="G421" s="42">
        <f t="shared" si="103"/>
        <v>7.5845014328916882E-3</v>
      </c>
      <c r="H421" s="71">
        <f>(B421/(D421*(1-VLOOKUP(A421,USD!A:M,13,0))))-1</f>
        <v>6.9737449501305893E-3</v>
      </c>
      <c r="I421" s="71">
        <f t="shared" si="98"/>
        <v>5.5808303633841927E-3</v>
      </c>
      <c r="J421">
        <v>1896.375</v>
      </c>
      <c r="K421">
        <v>1884.4839999999999</v>
      </c>
      <c r="L421" s="71">
        <f t="shared" si="101"/>
        <v>-6.2703842858085057E-3</v>
      </c>
      <c r="M421" s="70">
        <f t="shared" si="102"/>
        <v>2</v>
      </c>
      <c r="N421" s="50"/>
    </row>
    <row r="422" spans="1:14">
      <c r="A422" s="68">
        <v>42991</v>
      </c>
      <c r="B422">
        <v>35.1</v>
      </c>
      <c r="C422" s="71">
        <f t="shared" si="99"/>
        <v>0</v>
      </c>
      <c r="D422" s="26">
        <f t="shared" si="100"/>
        <v>34.978326505504953</v>
      </c>
      <c r="E422" s="26">
        <f>D422*(1-VLOOKUP(A422,USD!A:M,13,0))</f>
        <v>34.911433693090196</v>
      </c>
      <c r="F422">
        <v>34.988</v>
      </c>
      <c r="G422" s="42">
        <f t="shared" si="103"/>
        <v>3.4785396172656302E-3</v>
      </c>
      <c r="H422" s="71">
        <f>(B422/(D422*(1-VLOOKUP(A422,USD!A:M,13,0))))-1</f>
        <v>5.40127651495248E-3</v>
      </c>
      <c r="I422" s="71">
        <f t="shared" si="98"/>
        <v>3.2010975191494317E-3</v>
      </c>
      <c r="J422">
        <v>1884.4839999999999</v>
      </c>
      <c r="K422">
        <v>1888.432</v>
      </c>
      <c r="L422" s="71">
        <f t="shared" si="101"/>
        <v>2.0950031945083936E-3</v>
      </c>
      <c r="M422" s="70">
        <f t="shared" si="102"/>
        <v>3</v>
      </c>
      <c r="N422" s="50"/>
    </row>
    <row r="423" spans="1:14">
      <c r="A423" s="68">
        <v>42992</v>
      </c>
      <c r="B423">
        <v>34.71</v>
      </c>
      <c r="C423" s="71">
        <f t="shared" si="99"/>
        <v>-1.1111111111111072E-2</v>
      </c>
      <c r="D423" s="26">
        <f t="shared" si="100"/>
        <v>34.817917179967296</v>
      </c>
      <c r="E423" s="26">
        <f>D423*(1-VLOOKUP(A423,USD!A:M,13,0))</f>
        <v>34.847202545679899</v>
      </c>
      <c r="F423">
        <v>34.6599</v>
      </c>
      <c r="G423" s="42">
        <f t="shared" si="103"/>
        <v>-3.0994725907782517E-3</v>
      </c>
      <c r="H423" s="71">
        <f>(B423/(D423*(1-VLOOKUP(A423,USD!A:M,13,0))))-1</f>
        <v>-3.9372614057051614E-3</v>
      </c>
      <c r="I423" s="71">
        <f t="shared" si="98"/>
        <v>1.445474453186657E-3</v>
      </c>
      <c r="J423">
        <v>1888.432</v>
      </c>
      <c r="K423">
        <v>1879.252</v>
      </c>
      <c r="L423" s="71">
        <f t="shared" si="101"/>
        <v>-4.8611758326484455E-3</v>
      </c>
      <c r="M423" s="70">
        <f t="shared" si="102"/>
        <v>4</v>
      </c>
      <c r="N423" s="50"/>
    </row>
    <row r="424" spans="1:14">
      <c r="A424" s="68">
        <v>42993</v>
      </c>
      <c r="B424">
        <v>34.816499999999998</v>
      </c>
      <c r="C424" s="71">
        <f t="shared" si="99"/>
        <v>3.0682800345720462E-3</v>
      </c>
      <c r="D424" s="26">
        <f t="shared" si="100"/>
        <v>34.593190022679238</v>
      </c>
      <c r="E424" s="26">
        <f>D424*(1-VLOOKUP(A424,USD!A:M,13,0))</f>
        <v>34.553449628716812</v>
      </c>
      <c r="F424">
        <v>34.585900000000002</v>
      </c>
      <c r="G424" s="42">
        <f t="shared" si="103"/>
        <v>6.4553161236173828E-3</v>
      </c>
      <c r="H424" s="71">
        <f>(B424/(D424*(1-VLOOKUP(A424,USD!A:M,13,0))))-1</f>
        <v>7.6128541175977116E-3</v>
      </c>
      <c r="I424" s="71">
        <f t="shared" si="98"/>
        <v>6.667456969458474E-3</v>
      </c>
      <c r="J424">
        <v>1879.252</v>
      </c>
      <c r="K424">
        <v>1875.635</v>
      </c>
      <c r="L424" s="71">
        <f t="shared" si="101"/>
        <v>-1.9247019558845668E-3</v>
      </c>
      <c r="M424" s="70">
        <f t="shared" si="102"/>
        <v>5</v>
      </c>
      <c r="N424" s="50"/>
    </row>
    <row r="425" spans="1:14">
      <c r="A425" s="68">
        <v>42996</v>
      </c>
      <c r="B425">
        <v>34.966500000000003</v>
      </c>
      <c r="C425" s="71">
        <f t="shared" si="99"/>
        <v>4.3083020981433684E-3</v>
      </c>
      <c r="D425" s="26">
        <f t="shared" si="100"/>
        <v>34.939331208790627</v>
      </c>
      <c r="E425" s="26">
        <f>D425*(1-VLOOKUP(A425,USD!A:M,13,0))</f>
        <v>34.809014110817714</v>
      </c>
      <c r="F425">
        <v>34.762999999999998</v>
      </c>
      <c r="G425" s="42">
        <f t="shared" si="103"/>
        <v>7.7759906298791037E-4</v>
      </c>
      <c r="H425" s="71">
        <f>(B425/(D425*(1-VLOOKUP(A425,USD!A:M,13,0))))-1</f>
        <v>4.5242846775528367E-3</v>
      </c>
      <c r="I425" s="71">
        <f t="shared" si="98"/>
        <v>5.853925150303585E-3</v>
      </c>
      <c r="J425">
        <v>1875.635</v>
      </c>
      <c r="K425">
        <v>1894.8019999999999</v>
      </c>
      <c r="L425" s="71">
        <f t="shared" si="101"/>
        <v>1.0218939185929088E-2</v>
      </c>
      <c r="M425" s="70">
        <f t="shared" si="102"/>
        <v>1</v>
      </c>
      <c r="N425" s="50"/>
    </row>
    <row r="426" spans="1:14">
      <c r="A426" s="68">
        <v>42997</v>
      </c>
      <c r="B426">
        <v>34.49</v>
      </c>
      <c r="C426" s="71">
        <f t="shared" si="99"/>
        <v>-1.3627329014914369E-2</v>
      </c>
      <c r="D426" s="26">
        <f t="shared" si="100"/>
        <v>34.496865555345622</v>
      </c>
      <c r="E426" s="26">
        <f>D426*(1-VLOOKUP(A426,USD!A:M,13,0))</f>
        <v>34.445716296323553</v>
      </c>
      <c r="F426">
        <v>34.440399999999997</v>
      </c>
      <c r="G426" s="42">
        <f t="shared" si="103"/>
        <v>-1.9901968584956631E-4</v>
      </c>
      <c r="H426" s="71">
        <f>(B426/(D426*(1-VLOOKUP(A426,USD!A:M,13,0))))-1</f>
        <v>1.2856084424399672E-3</v>
      </c>
      <c r="I426" s="71">
        <f t="shared" si="98"/>
        <v>1.4401691037271291E-3</v>
      </c>
      <c r="J426">
        <v>1894.8019999999999</v>
      </c>
      <c r="K426">
        <v>1880.296</v>
      </c>
      <c r="L426" s="71">
        <f t="shared" si="101"/>
        <v>-7.6556811740751129E-3</v>
      </c>
      <c r="M426" s="70">
        <f t="shared" si="102"/>
        <v>2</v>
      </c>
      <c r="N426" s="50"/>
    </row>
    <row r="427" spans="1:14">
      <c r="A427" s="68">
        <v>42998</v>
      </c>
      <c r="B427">
        <v>34.89</v>
      </c>
      <c r="C427" s="71">
        <f t="shared" si="99"/>
        <v>1.1597564511452552E-2</v>
      </c>
      <c r="D427" s="26">
        <f t="shared" si="100"/>
        <v>34.667029780204814</v>
      </c>
      <c r="E427" s="26">
        <f>D427*(1-VLOOKUP(A427,USD!A:M,13,0))</f>
        <v>34.651368905644738</v>
      </c>
      <c r="F427">
        <v>34.884399999999999</v>
      </c>
      <c r="G427" s="42">
        <f t="shared" si="103"/>
        <v>6.4317658942476541E-3</v>
      </c>
      <c r="H427" s="71">
        <f>(B427/(D427*(1-VLOOKUP(A427,USD!A:M,13,0))))-1</f>
        <v>6.8866282023389847E-3</v>
      </c>
      <c r="I427" s="71">
        <f t="shared" si="98"/>
        <v>1.6053020834538856E-4</v>
      </c>
      <c r="J427">
        <v>1880.296</v>
      </c>
      <c r="K427">
        <v>1892.6690000000001</v>
      </c>
      <c r="L427" s="71">
        <f t="shared" si="101"/>
        <v>6.5803469241012547E-3</v>
      </c>
      <c r="M427" s="70">
        <f t="shared" si="102"/>
        <v>3</v>
      </c>
      <c r="N427" s="50"/>
    </row>
    <row r="428" spans="1:14">
      <c r="A428" s="68">
        <v>42999</v>
      </c>
      <c r="B428">
        <v>34.840000000000003</v>
      </c>
      <c r="C428" s="71">
        <f t="shared" si="99"/>
        <v>-1.4330753797648921E-3</v>
      </c>
      <c r="D428" s="26">
        <f t="shared" si="100"/>
        <v>34.517635037082556</v>
      </c>
      <c r="E428" s="26">
        <f>D428*(1-VLOOKUP(A428,USD!A:M,13,0))</f>
        <v>34.61563644827914</v>
      </c>
      <c r="F428">
        <v>34.594900000000003</v>
      </c>
      <c r="G428" s="42">
        <f t="shared" si="103"/>
        <v>9.3391381701304343E-3</v>
      </c>
      <c r="H428" s="71">
        <f>(B428/(D428*(1-VLOOKUP(A428,USD!A:M,13,0))))-1</f>
        <v>6.4815665618656038E-3</v>
      </c>
      <c r="I428" s="71">
        <f t="shared" si="98"/>
        <v>7.0848593289762896E-3</v>
      </c>
      <c r="J428">
        <v>1892.6690000000001</v>
      </c>
      <c r="K428">
        <v>1872.77</v>
      </c>
      <c r="L428" s="71">
        <f t="shared" si="101"/>
        <v>-1.0513724269801017E-2</v>
      </c>
      <c r="M428" s="70">
        <f t="shared" si="102"/>
        <v>4</v>
      </c>
      <c r="N428" s="50"/>
    </row>
    <row r="429" spans="1:14">
      <c r="A429" s="68">
        <v>43000</v>
      </c>
      <c r="B429">
        <v>34.535200000000003</v>
      </c>
      <c r="C429" s="71">
        <f t="shared" si="99"/>
        <v>-8.748564867967823E-3</v>
      </c>
      <c r="D429" s="26">
        <f t="shared" si="100"/>
        <v>34.477691458374494</v>
      </c>
      <c r="E429" s="26">
        <f>D429*(1-VLOOKUP(A429,USD!A:M,13,0))</f>
        <v>34.417589094271804</v>
      </c>
      <c r="F429">
        <v>34.4634</v>
      </c>
      <c r="G429" s="42">
        <f t="shared" si="103"/>
        <v>1.6679928148595202E-3</v>
      </c>
      <c r="H429" s="71">
        <f>(B429/(D429*(1-VLOOKUP(A429,USD!A:M,13,0))))-1</f>
        <v>3.4171744396753745E-3</v>
      </c>
      <c r="I429" s="71">
        <f t="shared" si="98"/>
        <v>2.0833696036957061E-3</v>
      </c>
      <c r="J429">
        <v>1872.77</v>
      </c>
      <c r="K429">
        <v>1866.425</v>
      </c>
      <c r="L429" s="71">
        <f t="shared" si="101"/>
        <v>-3.3880294964143687E-3</v>
      </c>
      <c r="M429" s="70">
        <f t="shared" si="102"/>
        <v>5</v>
      </c>
      <c r="N429" s="50" t="s">
        <v>450</v>
      </c>
    </row>
    <row r="430" spans="1:14">
      <c r="A430" s="68">
        <v>43003</v>
      </c>
      <c r="B430">
        <v>33.840000000000003</v>
      </c>
      <c r="C430" s="71">
        <f t="shared" si="99"/>
        <v>-2.0130186013111229E-2</v>
      </c>
      <c r="D430" s="26">
        <f t="shared" si="100"/>
        <v>34.042325821503681</v>
      </c>
      <c r="E430" s="26">
        <f>D430*(1-VLOOKUP(A430,USD!A:M,13,0))</f>
        <v>33.868696915424522</v>
      </c>
      <c r="F430">
        <v>33.796599999999998</v>
      </c>
      <c r="G430" s="42">
        <f t="shared" si="103"/>
        <v>-5.9433607023370305E-3</v>
      </c>
      <c r="H430" s="71">
        <f>(B430/(D430*(1-VLOOKUP(A430,USD!A:M,13,0))))-1</f>
        <v>-8.4729907076674937E-4</v>
      </c>
      <c r="I430" s="71">
        <f t="shared" si="98"/>
        <v>1.2841528437772531E-3</v>
      </c>
      <c r="J430">
        <v>1866.425</v>
      </c>
      <c r="K430">
        <v>1843.6210000000001</v>
      </c>
      <c r="L430" s="71">
        <f t="shared" si="101"/>
        <v>-1.2218010367413545E-2</v>
      </c>
      <c r="M430" s="70">
        <f t="shared" si="102"/>
        <v>1</v>
      </c>
      <c r="N430" s="50"/>
    </row>
    <row r="431" spans="1:14">
      <c r="A431" s="68">
        <v>43004</v>
      </c>
      <c r="B431">
        <v>33.92</v>
      </c>
      <c r="C431" s="71">
        <f t="shared" si="99"/>
        <v>2.3640661938533203E-3</v>
      </c>
      <c r="D431" s="26">
        <f t="shared" si="100"/>
        <v>33.720230379779785</v>
      </c>
      <c r="E431" s="26">
        <f>D431*(1-VLOOKUP(A431,USD!A:M,13,0))</f>
        <v>33.641775109931018</v>
      </c>
      <c r="F431">
        <v>33.718200000000003</v>
      </c>
      <c r="G431" s="42">
        <f t="shared" si="103"/>
        <v>5.9243254856291561E-3</v>
      </c>
      <c r="H431" s="71">
        <f>(B431/(D431*(1-VLOOKUP(A431,USD!A:M,13,0))))-1</f>
        <v>8.2702202591815599E-3</v>
      </c>
      <c r="I431" s="71">
        <f t="shared" si="98"/>
        <v>5.9848983634951392E-3</v>
      </c>
      <c r="J431">
        <v>1843.6210000000001</v>
      </c>
      <c r="K431">
        <v>1839.4549999999999</v>
      </c>
      <c r="L431" s="71">
        <f t="shared" si="101"/>
        <v>-2.259683524976186E-3</v>
      </c>
      <c r="M431" s="70">
        <f t="shared" si="102"/>
        <v>2</v>
      </c>
      <c r="N431" s="50"/>
    </row>
    <row r="432" spans="1:14">
      <c r="A432" s="68">
        <v>43005</v>
      </c>
      <c r="B432">
        <v>34.15</v>
      </c>
      <c r="C432" s="71">
        <f t="shared" si="99"/>
        <v>6.7806603773583607E-3</v>
      </c>
      <c r="D432" s="26">
        <f t="shared" si="100"/>
        <v>34.002103374423406</v>
      </c>
      <c r="E432" s="26">
        <f>D432*(1-VLOOKUP(A432,USD!A:M,13,0))</f>
        <v>33.945649408061932</v>
      </c>
      <c r="F432">
        <v>34.067599999999999</v>
      </c>
      <c r="G432" s="42">
        <f t="shared" si="103"/>
        <v>4.3496316668409918E-3</v>
      </c>
      <c r="H432" s="71">
        <f>(B432/(D432*(1-VLOOKUP(A432,USD!A:M,13,0))))-1</f>
        <v>6.0199346750318128E-3</v>
      </c>
      <c r="I432" s="71">
        <f t="shared" si="98"/>
        <v>2.418720426446308E-3</v>
      </c>
      <c r="J432">
        <v>1839.4549999999999</v>
      </c>
      <c r="K432">
        <v>1854.943</v>
      </c>
      <c r="L432" s="71">
        <f t="shared" si="101"/>
        <v>8.4198852377470601E-3</v>
      </c>
      <c r="M432" s="70">
        <f t="shared" si="102"/>
        <v>3</v>
      </c>
      <c r="N432" s="50"/>
    </row>
    <row r="433" spans="1:14">
      <c r="A433" s="68">
        <v>43006</v>
      </c>
      <c r="B433">
        <v>34.14</v>
      </c>
      <c r="C433" s="71">
        <f t="shared" si="99"/>
        <v>-2.9282576866762611E-4</v>
      </c>
      <c r="D433" s="26">
        <f t="shared" si="100"/>
        <v>34.063761537901698</v>
      </c>
      <c r="E433" s="26">
        <f>D433*(1-VLOOKUP(A433,USD!A:M,13,0))</f>
        <v>33.988891311086171</v>
      </c>
      <c r="F433">
        <v>34.017400000000002</v>
      </c>
      <c r="G433" s="42">
        <f t="shared" si="103"/>
        <v>2.2381104920980999E-3</v>
      </c>
      <c r="H433" s="71">
        <f>(B433/(D433*(1-VLOOKUP(A433,USD!A:M,13,0))))-1</f>
        <v>4.4458257708612781E-3</v>
      </c>
      <c r="I433" s="71">
        <f t="shared" si="98"/>
        <v>3.604037933528037E-3</v>
      </c>
      <c r="J433">
        <v>1854.943</v>
      </c>
      <c r="K433">
        <v>1854.7339999999999</v>
      </c>
      <c r="L433" s="71">
        <f t="shared" si="101"/>
        <v>-1.1267192576813745E-4</v>
      </c>
      <c r="M433" s="70">
        <f t="shared" si="102"/>
        <v>4</v>
      </c>
      <c r="N433" s="50"/>
    </row>
    <row r="434" spans="1:14">
      <c r="A434" s="68">
        <v>43007</v>
      </c>
      <c r="B434">
        <v>34.325000000000003</v>
      </c>
      <c r="C434" s="71">
        <f t="shared" si="99"/>
        <v>5.4188635032221821E-3</v>
      </c>
      <c r="D434" s="26">
        <f t="shared" si="100"/>
        <v>34.242038743453243</v>
      </c>
      <c r="E434" s="26">
        <f>D434*(1-VLOOKUP(A434,USD!A:M,13,0))</f>
        <v>34.251431026722742</v>
      </c>
      <c r="F434">
        <v>34.231900000000003</v>
      </c>
      <c r="G434" s="42">
        <f t="shared" si="103"/>
        <v>2.4227896349373612E-3</v>
      </c>
      <c r="H434" s="71">
        <f>(B434/(D434*(1-VLOOKUP(A434,USD!A:M,13,0))))-1</f>
        <v>2.1479094762453244E-3</v>
      </c>
      <c r="I434" s="71">
        <f t="shared" si="98"/>
        <v>2.7196854396045467E-3</v>
      </c>
      <c r="J434">
        <v>1854.7339999999999</v>
      </c>
      <c r="K434">
        <v>1866.982</v>
      </c>
      <c r="L434" s="71">
        <f t="shared" si="101"/>
        <v>6.6036423551840695E-3</v>
      </c>
      <c r="M434" s="70">
        <f t="shared" si="102"/>
        <v>5</v>
      </c>
      <c r="N434" s="50"/>
    </row>
    <row r="435" spans="1:14">
      <c r="A435" s="68">
        <v>43010</v>
      </c>
      <c r="B435">
        <v>34.469900000000003</v>
      </c>
      <c r="C435" s="71">
        <f t="shared" si="99"/>
        <v>4.221412964311666E-3</v>
      </c>
      <c r="D435" s="26">
        <f t="shared" si="100"/>
        <v>34.231900000000003</v>
      </c>
      <c r="E435" s="26">
        <f>D435*(1-VLOOKUP(A435,USD!A:M,13,0))</f>
        <v>34.126704851822183</v>
      </c>
      <c r="F435">
        <v>34.150100000000002</v>
      </c>
      <c r="G435" s="42">
        <f t="shared" si="103"/>
        <v>6.9525793192899421E-3</v>
      </c>
      <c r="H435" s="71">
        <f>(B435/(D435*(1-VLOOKUP(A435,USD!A:M,13,0))))-1</f>
        <v>1.0056498266327596E-2</v>
      </c>
      <c r="I435" s="71">
        <f t="shared" si="98"/>
        <v>9.3645406602029801E-3</v>
      </c>
      <c r="J435">
        <v>1866.982</v>
      </c>
      <c r="K435">
        <v>1866.982</v>
      </c>
      <c r="L435" s="71">
        <f t="shared" si="101"/>
        <v>0</v>
      </c>
      <c r="M435" s="70">
        <f t="shared" si="102"/>
        <v>1</v>
      </c>
      <c r="N435" s="50"/>
    </row>
    <row r="436" spans="1:14">
      <c r="A436" s="68">
        <v>43011</v>
      </c>
      <c r="B436">
        <v>35.07</v>
      </c>
      <c r="C436" s="71">
        <f t="shared" si="99"/>
        <v>1.7409391962262655E-2</v>
      </c>
      <c r="D436" s="26">
        <f t="shared" si="100"/>
        <v>34.150100000000002</v>
      </c>
      <c r="E436" s="26">
        <f>D436*(1-VLOOKUP(A436,USD!A:M,13,0))</f>
        <v>34.1889133948089</v>
      </c>
      <c r="F436">
        <v>34.303899999999999</v>
      </c>
      <c r="G436" s="42">
        <f t="shared" si="103"/>
        <v>2.6936963581365658E-2</v>
      </c>
      <c r="H436" s="71">
        <f>(B436/(D436*(1-VLOOKUP(A436,USD!A:M,13,0))))-1</f>
        <v>2.5771120451136609E-2</v>
      </c>
      <c r="I436" s="71">
        <f t="shared" si="98"/>
        <v>2.2332737677057235E-2</v>
      </c>
      <c r="J436">
        <v>1866.982</v>
      </c>
      <c r="K436">
        <v>1866.982</v>
      </c>
      <c r="L436" s="71">
        <f t="shared" si="101"/>
        <v>0</v>
      </c>
      <c r="M436" s="70">
        <f t="shared" si="102"/>
        <v>2</v>
      </c>
      <c r="N436" s="50"/>
    </row>
    <row r="437" spans="1:14">
      <c r="A437" s="68">
        <v>43012</v>
      </c>
      <c r="B437">
        <v>35.305</v>
      </c>
      <c r="C437" s="71">
        <f t="shared" si="99"/>
        <v>6.7008839463928993E-3</v>
      </c>
      <c r="D437" s="26">
        <f t="shared" si="100"/>
        <v>34.303899999999999</v>
      </c>
      <c r="E437" s="26">
        <f>D437*(1-VLOOKUP(A437,USD!A:M,13,0))</f>
        <v>34.392482362025099</v>
      </c>
      <c r="F437">
        <v>34.424599999999998</v>
      </c>
      <c r="G437" s="42">
        <f t="shared" si="103"/>
        <v>2.9183270706829356E-2</v>
      </c>
      <c r="H437" s="71">
        <f>(B437/(D437*(1-VLOOKUP(A437,USD!A:M,13,0))))-1</f>
        <v>2.6532473822897584E-2</v>
      </c>
      <c r="I437" s="71">
        <f t="shared" si="98"/>
        <v>2.5574734346949679E-2</v>
      </c>
      <c r="J437">
        <v>1866.982</v>
      </c>
      <c r="K437">
        <v>1866.982</v>
      </c>
      <c r="L437" s="71">
        <f t="shared" si="101"/>
        <v>0</v>
      </c>
      <c r="M437" s="70">
        <f t="shared" si="102"/>
        <v>3</v>
      </c>
      <c r="N437" s="50"/>
    </row>
    <row r="438" spans="1:14" ht="28">
      <c r="A438" s="68">
        <v>43013</v>
      </c>
      <c r="B438">
        <v>35.394799999999996</v>
      </c>
      <c r="C438" s="71">
        <f t="shared" si="99"/>
        <v>2.543549072369311E-3</v>
      </c>
      <c r="D438" s="26">
        <f t="shared" si="100"/>
        <v>34.424599999999998</v>
      </c>
      <c r="E438" s="26">
        <f>D438*(1-VLOOKUP(A438,USD!A:M,13,0))</f>
        <v>34.396391746623223</v>
      </c>
      <c r="F438">
        <v>34.480600000000003</v>
      </c>
      <c r="G438" s="42">
        <f t="shared" si="103"/>
        <v>2.8183334011143257E-2</v>
      </c>
      <c r="H438" s="71">
        <f>(B438/(D438*(1-VLOOKUP(A438,USD!A:M,13,0))))-1</f>
        <v>2.9026540363053854E-2</v>
      </c>
      <c r="I438" s="71">
        <f t="shared" si="98"/>
        <v>2.6513459742579792E-2</v>
      </c>
      <c r="J438">
        <v>1866.982</v>
      </c>
      <c r="K438">
        <v>1866.982</v>
      </c>
      <c r="L438" s="71">
        <f t="shared" si="101"/>
        <v>0</v>
      </c>
      <c r="M438" s="70">
        <f t="shared" si="102"/>
        <v>4</v>
      </c>
      <c r="N438" s="50" t="s">
        <v>467</v>
      </c>
    </row>
    <row r="439" spans="1:14" ht="28">
      <c r="A439" s="68">
        <v>43014</v>
      </c>
      <c r="B439">
        <v>35.331000000000003</v>
      </c>
      <c r="C439" s="71">
        <f t="shared" si="99"/>
        <v>-1.8025246646398152E-3</v>
      </c>
      <c r="D439" s="26">
        <f t="shared" si="100"/>
        <v>34.480600000000003</v>
      </c>
      <c r="E439" s="26">
        <f>D439*(1-VLOOKUP(A439,USD!A:M,13,0))</f>
        <v>34.493091177736794</v>
      </c>
      <c r="F439">
        <v>34.432000000000002</v>
      </c>
      <c r="G439" s="42">
        <f t="shared" si="103"/>
        <v>2.4663143912808883E-2</v>
      </c>
      <c r="H439" s="71">
        <f>(B439/(D439*(1-VLOOKUP(A439,USD!A:M,13,0))))-1</f>
        <v>2.4292076866802459E-2</v>
      </c>
      <c r="I439" s="71">
        <f t="shared" si="98"/>
        <v>2.6109433085501843E-2</v>
      </c>
      <c r="J439">
        <v>1866.982</v>
      </c>
      <c r="K439">
        <v>1866.982</v>
      </c>
      <c r="L439" s="71">
        <f t="shared" si="101"/>
        <v>0</v>
      </c>
      <c r="M439" s="70">
        <f t="shared" si="102"/>
        <v>5</v>
      </c>
      <c r="N439" s="50" t="s">
        <v>471</v>
      </c>
    </row>
    <row r="440" spans="1:14" ht="42">
      <c r="A440" s="68">
        <v>43017</v>
      </c>
      <c r="B440">
        <v>35.020000000000003</v>
      </c>
      <c r="C440" s="71">
        <f t="shared" si="99"/>
        <v>-8.8024680875151695E-3</v>
      </c>
      <c r="D440" s="26">
        <f t="shared" si="100"/>
        <v>34.85352403826068</v>
      </c>
      <c r="E440" s="26">
        <f>D440*(1-VLOOKUP(A440,USD!A:M,13,0))</f>
        <v>35.04151976199703</v>
      </c>
      <c r="F440">
        <v>34.802300000000002</v>
      </c>
      <c r="G440" s="42">
        <f t="shared" si="103"/>
        <v>4.776445605803703E-3</v>
      </c>
      <c r="H440" s="71">
        <f>(B440/(D440*(1-VLOOKUP(A440,USD!A:M,13,0))))-1</f>
        <v>-6.1412182300280005E-4</v>
      </c>
      <c r="I440" s="71">
        <f t="shared" si="98"/>
        <v>6.2553336992094977E-3</v>
      </c>
      <c r="J440">
        <v>1866.982</v>
      </c>
      <c r="K440">
        <v>1889.838</v>
      </c>
      <c r="L440" s="71">
        <f t="shared" si="101"/>
        <v>1.2242217653946286E-2</v>
      </c>
      <c r="M440" s="70">
        <f t="shared" si="102"/>
        <v>1</v>
      </c>
      <c r="N440" s="50" t="s">
        <v>476</v>
      </c>
    </row>
    <row r="441" spans="1:14">
      <c r="A441" s="68">
        <v>43018</v>
      </c>
      <c r="B441">
        <v>35.549999999999997</v>
      </c>
      <c r="C441" s="71">
        <f t="shared" si="99"/>
        <v>1.5134209023415002E-2</v>
      </c>
      <c r="D441" s="26">
        <f t="shared" si="100"/>
        <v>35.310935939165162</v>
      </c>
      <c r="E441" s="26">
        <f>D441*(1-VLOOKUP(A441,USD!A:M,13,0))</f>
        <v>35.573180415821554</v>
      </c>
      <c r="F441">
        <v>35.406500000000001</v>
      </c>
      <c r="G441" s="42">
        <f t="shared" si="103"/>
        <v>6.7702555731374847E-3</v>
      </c>
      <c r="H441" s="71">
        <f>(B441/(D441*(1-VLOOKUP(A441,USD!A:M,13,0))))-1</f>
        <v>-6.5162618440628428E-4</v>
      </c>
      <c r="I441" s="71">
        <f t="shared" si="98"/>
        <v>4.0529281346644019E-3</v>
      </c>
      <c r="J441">
        <v>1889.838</v>
      </c>
      <c r="K441">
        <v>1917.4580000000001</v>
      </c>
      <c r="L441" s="71">
        <f t="shared" si="101"/>
        <v>1.4615009328841966E-2</v>
      </c>
      <c r="M441" s="70">
        <f t="shared" si="102"/>
        <v>2</v>
      </c>
      <c r="N441" s="50"/>
    </row>
    <row r="442" spans="1:14">
      <c r="A442" s="68">
        <v>43019</v>
      </c>
      <c r="B442">
        <v>35.53</v>
      </c>
      <c r="C442" s="71">
        <f t="shared" si="99"/>
        <v>-5.6258790435992356E-4</v>
      </c>
      <c r="D442" s="26">
        <f t="shared" si="100"/>
        <v>35.112771951980172</v>
      </c>
      <c r="E442" s="26">
        <f>D442*(1-VLOOKUP(A442,USD!A:M,13,0))</f>
        <v>35.073839478600831</v>
      </c>
      <c r="F442">
        <v>35.449300000000001</v>
      </c>
      <c r="G442" s="42">
        <f t="shared" si="103"/>
        <v>1.1882515245177139E-2</v>
      </c>
      <c r="H442" s="71">
        <f>(B442/(D442*(1-VLOOKUP(A442,USD!A:M,13,0))))-1</f>
        <v>1.3005719595583054E-2</v>
      </c>
      <c r="I442" s="71">
        <f t="shared" si="98"/>
        <v>2.2764906500269966E-3</v>
      </c>
      <c r="J442">
        <v>1917.4580000000001</v>
      </c>
      <c r="K442">
        <v>1901.5509999999999</v>
      </c>
      <c r="L442" s="71">
        <f t="shared" si="101"/>
        <v>-8.295879231774661E-3</v>
      </c>
      <c r="M442" s="70">
        <f t="shared" si="102"/>
        <v>3</v>
      </c>
      <c r="N442" s="50" t="s">
        <v>483</v>
      </c>
    </row>
    <row r="443" spans="1:14">
      <c r="A443" s="68">
        <v>43020</v>
      </c>
      <c r="B443">
        <v>35.49</v>
      </c>
      <c r="C443" s="71">
        <f t="shared" si="99"/>
        <v>-1.1258091753447719E-3</v>
      </c>
      <c r="D443" s="26">
        <f t="shared" si="100"/>
        <v>35.420124787502417</v>
      </c>
      <c r="E443" s="26">
        <f>D443*(1-VLOOKUP(A443,USD!A:M,13,0))</f>
        <v>35.396075584873692</v>
      </c>
      <c r="F443">
        <v>35.374200000000002</v>
      </c>
      <c r="G443" s="42">
        <f t="shared" si="103"/>
        <v>1.9727545545586977E-3</v>
      </c>
      <c r="H443" s="71">
        <f>(B443/(D443*(1-VLOOKUP(A443,USD!A:M,13,0))))-1</f>
        <v>2.653526233468817E-3</v>
      </c>
      <c r="I443" s="71">
        <f t="shared" si="98"/>
        <v>3.2735722645318432E-3</v>
      </c>
      <c r="J443">
        <v>1901.5509999999999</v>
      </c>
      <c r="K443">
        <v>1899.9860000000001</v>
      </c>
      <c r="L443" s="71">
        <f t="shared" si="101"/>
        <v>-8.23012372531573E-4</v>
      </c>
      <c r="M443" s="70">
        <f t="shared" si="102"/>
        <v>4</v>
      </c>
      <c r="N443" s="50"/>
    </row>
    <row r="444" spans="1:14">
      <c r="A444" s="68">
        <v>43021</v>
      </c>
      <c r="B444">
        <v>36.084499999999998</v>
      </c>
      <c r="C444" s="71">
        <f t="shared" si="99"/>
        <v>1.6751197520428196E-2</v>
      </c>
      <c r="D444" s="26">
        <f t="shared" si="100"/>
        <v>35.85983549036677</v>
      </c>
      <c r="E444" s="26">
        <f>D444*(1-VLOOKUP(A444,USD!A:M,13,0))</f>
        <v>35.91771913173708</v>
      </c>
      <c r="F444">
        <v>35.888100000000001</v>
      </c>
      <c r="G444" s="42">
        <f t="shared" si="103"/>
        <v>6.2650736279474817E-3</v>
      </c>
      <c r="H444" s="71">
        <f>(B444/(D444*(1-VLOOKUP(A444,USD!A:M,13,0))))-1</f>
        <v>4.6434147906555534E-3</v>
      </c>
      <c r="I444" s="71">
        <f t="shared" si="98"/>
        <v>5.4725661152303928E-3</v>
      </c>
      <c r="J444">
        <v>1899.9860000000001</v>
      </c>
      <c r="K444">
        <v>1926.07</v>
      </c>
      <c r="L444" s="71">
        <f t="shared" si="101"/>
        <v>1.3728522210163518E-2</v>
      </c>
      <c r="M444" s="70">
        <f t="shared" si="102"/>
        <v>5</v>
      </c>
      <c r="N444" s="50"/>
    </row>
    <row r="445" spans="1:14">
      <c r="A445" s="68">
        <v>43024</v>
      </c>
      <c r="B445">
        <v>35.47</v>
      </c>
      <c r="C445" s="71">
        <f t="shared" si="99"/>
        <v>-1.7029472488187425E-2</v>
      </c>
      <c r="D445" s="26">
        <f t="shared" si="100"/>
        <v>35.079808620143616</v>
      </c>
      <c r="E445" s="26">
        <f>D445*(1-VLOOKUP(A445,USD!A:M,13,0))</f>
        <v>34.997730146937762</v>
      </c>
      <c r="F445">
        <v>35.473399999999998</v>
      </c>
      <c r="G445" s="42">
        <f t="shared" si="103"/>
        <v>1.1122962045817086E-2</v>
      </c>
      <c r="H445" s="71">
        <f>(B445/(D445*(1-VLOOKUP(A445,USD!A:M,13,0))))-1</f>
        <v>1.3494299518266306E-2</v>
      </c>
      <c r="I445" s="71">
        <f t="shared" si="98"/>
        <v>-9.5846465238746958E-5</v>
      </c>
      <c r="J445">
        <v>1926.07</v>
      </c>
      <c r="K445">
        <v>1882.69</v>
      </c>
      <c r="L445" s="71">
        <f t="shared" si="101"/>
        <v>-2.2522545909546277E-2</v>
      </c>
      <c r="M445" s="70">
        <f t="shared" si="102"/>
        <v>1</v>
      </c>
      <c r="N445" s="50"/>
    </row>
    <row r="446" spans="1:14">
      <c r="A446" s="68">
        <v>43025</v>
      </c>
      <c r="B446">
        <v>35.283999999999999</v>
      </c>
      <c r="C446" s="71">
        <f t="shared" si="99"/>
        <v>-5.2438680575134233E-3</v>
      </c>
      <c r="D446" s="26">
        <f t="shared" si="100"/>
        <v>35.366001341697249</v>
      </c>
      <c r="E446" s="26">
        <f>D446*(1-VLOOKUP(A446,USD!A:M,13,0))</f>
        <v>35.240996436384705</v>
      </c>
      <c r="F446">
        <v>35.1892</v>
      </c>
      <c r="G446" s="42">
        <f t="shared" si="103"/>
        <v>-2.318648944928059E-3</v>
      </c>
      <c r="H446" s="71">
        <f>(B446/(D446*(1-VLOOKUP(A446,USD!A:M,13,0))))-1</f>
        <v>1.2202709333977158E-3</v>
      </c>
      <c r="I446" s="71">
        <f t="shared" si="98"/>
        <v>2.6940083889375188E-3</v>
      </c>
      <c r="J446">
        <v>1882.69</v>
      </c>
      <c r="K446">
        <v>1876.99</v>
      </c>
      <c r="L446" s="71">
        <f t="shared" si="101"/>
        <v>-3.0275828734417365E-3</v>
      </c>
      <c r="M446" s="70">
        <f t="shared" si="102"/>
        <v>2</v>
      </c>
      <c r="N446" s="50"/>
    </row>
    <row r="447" spans="1:14">
      <c r="A447" s="68">
        <v>43026</v>
      </c>
      <c r="B447">
        <v>35.36</v>
      </c>
      <c r="C447" s="71">
        <f t="shared" si="99"/>
        <v>2.1539507992291984E-3</v>
      </c>
      <c r="D447" s="26">
        <f t="shared" si="100"/>
        <v>35.023658022685254</v>
      </c>
      <c r="E447" s="26">
        <f>D447*(1-VLOOKUP(A447,USD!A:M,13,0))</f>
        <v>34.950495238771161</v>
      </c>
      <c r="F447">
        <v>35.250900000000001</v>
      </c>
      <c r="G447" s="42">
        <f t="shared" si="103"/>
        <v>9.6032795060096987E-3</v>
      </c>
      <c r="H447" s="71">
        <f>(B447/(D447*(1-VLOOKUP(A447,USD!A:M,13,0))))-1</f>
        <v>1.1716708402305098E-2</v>
      </c>
      <c r="I447" s="71">
        <f t="shared" si="98"/>
        <v>3.0949564408284669E-3</v>
      </c>
      <c r="J447">
        <v>1876.99</v>
      </c>
      <c r="K447">
        <v>1868.16</v>
      </c>
      <c r="L447" s="71">
        <f t="shared" si="101"/>
        <v>-4.704340459991796E-3</v>
      </c>
      <c r="M447" s="70">
        <f t="shared" si="102"/>
        <v>3</v>
      </c>
      <c r="N447" s="50"/>
    </row>
    <row r="448" spans="1:14">
      <c r="A448" s="68">
        <v>43027</v>
      </c>
      <c r="B448">
        <v>35.06</v>
      </c>
      <c r="C448" s="71">
        <f t="shared" si="99"/>
        <v>-8.4841628959275717E-3</v>
      </c>
      <c r="D448" s="26">
        <f t="shared" si="100"/>
        <v>35.146175300295475</v>
      </c>
      <c r="E448" s="26">
        <f>D448*(1-VLOOKUP(A448,USD!A:M,13,0))</f>
        <v>35.223105375959136</v>
      </c>
      <c r="F448">
        <v>35.1419</v>
      </c>
      <c r="G448" s="42">
        <f t="shared" si="103"/>
        <v>-2.4519111840527463E-3</v>
      </c>
      <c r="H448" s="71">
        <f>(B448/(D448*(1-VLOOKUP(A448,USD!A:M,13,0))))-1</f>
        <v>-4.6306358913618118E-3</v>
      </c>
      <c r="I448" s="71">
        <f t="shared" si="98"/>
        <v>-2.3305512792420879E-3</v>
      </c>
      <c r="J448">
        <v>1868.16</v>
      </c>
      <c r="K448">
        <v>1862.61</v>
      </c>
      <c r="L448" s="71">
        <f t="shared" si="101"/>
        <v>-2.9708376156218907E-3</v>
      </c>
      <c r="M448" s="70">
        <f t="shared" si="102"/>
        <v>4</v>
      </c>
      <c r="N448" s="50"/>
    </row>
    <row r="449" spans="1:14" ht="56">
      <c r="A449" s="68">
        <v>43028</v>
      </c>
      <c r="B449">
        <v>35.46</v>
      </c>
      <c r="C449" s="71">
        <f t="shared" si="99"/>
        <v>1.1409013120365019E-2</v>
      </c>
      <c r="D449" s="26">
        <f t="shared" si="100"/>
        <v>35.473959550845322</v>
      </c>
      <c r="E449" s="26">
        <f>D449*(1-VLOOKUP(A449,USD!A:M,13,0))</f>
        <v>35.378365949519939</v>
      </c>
      <c r="F449">
        <v>35.351199999999999</v>
      </c>
      <c r="G449" s="42">
        <f t="shared" si="103"/>
        <v>-3.9351544124399673E-4</v>
      </c>
      <c r="H449" s="71">
        <f>(B449/(D449*(1-VLOOKUP(A449,USD!A:M,13,0))))-1</f>
        <v>2.307456782954409E-3</v>
      </c>
      <c r="I449" s="71">
        <f t="shared" si="98"/>
        <v>3.0776890176289484E-3</v>
      </c>
      <c r="J449">
        <v>1862.61</v>
      </c>
      <c r="K449">
        <v>1880.21</v>
      </c>
      <c r="L449" s="71">
        <f t="shared" si="101"/>
        <v>9.4491063615036452E-3</v>
      </c>
      <c r="M449" s="70">
        <f t="shared" si="102"/>
        <v>5</v>
      </c>
      <c r="N449" s="50" t="s">
        <v>515</v>
      </c>
    </row>
    <row r="450" spans="1:14">
      <c r="A450" s="68">
        <v>43031</v>
      </c>
      <c r="B450">
        <v>35.44</v>
      </c>
      <c r="C450" s="71">
        <f t="shared" si="99"/>
        <v>-5.6401579244225175E-4</v>
      </c>
      <c r="D450" s="26">
        <f t="shared" si="100"/>
        <v>35.699972083969342</v>
      </c>
      <c r="E450" s="26">
        <f>D450*(1-VLOOKUP(A450,USD!A:M,13,0))</f>
        <v>35.624836578560171</v>
      </c>
      <c r="F450">
        <v>35.410299999999999</v>
      </c>
      <c r="G450" s="42">
        <f t="shared" si="103"/>
        <v>-7.2821368979748557E-3</v>
      </c>
      <c r="H450" s="71">
        <f>(B450/(D450*(1-VLOOKUP(A450,USD!A:M,13,0))))-1</f>
        <v>-5.1884189883248943E-3</v>
      </c>
      <c r="I450" s="71">
        <f t="shared" si="98"/>
        <v>8.3873901096565007E-4</v>
      </c>
      <c r="J450">
        <v>1880.21</v>
      </c>
      <c r="K450">
        <v>1898.76</v>
      </c>
      <c r="L450" s="71">
        <f t="shared" si="101"/>
        <v>9.8659192324261902E-3</v>
      </c>
      <c r="M450" s="70">
        <f t="shared" si="102"/>
        <v>1</v>
      </c>
    </row>
    <row r="451" spans="1:14">
      <c r="A451" s="68">
        <v>43032</v>
      </c>
      <c r="B451">
        <v>35.82</v>
      </c>
      <c r="C451" s="71">
        <f t="shared" si="99"/>
        <v>1.0722347629796847E-2</v>
      </c>
      <c r="D451" s="26">
        <f t="shared" si="100"/>
        <v>35.464942071141166</v>
      </c>
      <c r="E451" s="26">
        <f>D451*(1-VLOOKUP(A451,USD!A:M,13,0))</f>
        <v>35.43764955383692</v>
      </c>
      <c r="F451">
        <v>35.578600000000002</v>
      </c>
      <c r="G451" s="42">
        <f t="shared" si="103"/>
        <v>1.0011518646966922E-2</v>
      </c>
      <c r="H451" s="71">
        <f>(B451/(D451*(1-VLOOKUP(A451,USD!A:M,13,0))))-1</f>
        <v>1.0789385046042987E-2</v>
      </c>
      <c r="I451" s="71">
        <f t="shared" si="98"/>
        <v>6.7849774864665591E-3</v>
      </c>
      <c r="J451">
        <v>1898.76</v>
      </c>
      <c r="K451">
        <v>1901.69</v>
      </c>
      <c r="L451" s="71">
        <f t="shared" si="101"/>
        <v>1.5431123470055486E-3</v>
      </c>
      <c r="M451" s="70">
        <f t="shared" si="102"/>
        <v>2</v>
      </c>
    </row>
    <row r="452" spans="1:14">
      <c r="A452" s="68">
        <v>43033</v>
      </c>
      <c r="B452">
        <v>35.79</v>
      </c>
      <c r="C452" s="71">
        <f t="shared" si="99"/>
        <v>-8.3752093802347272E-4</v>
      </c>
      <c r="D452" s="26">
        <f t="shared" si="100"/>
        <v>35.79506241080302</v>
      </c>
      <c r="E452" s="26">
        <f>D452*(1-VLOOKUP(A452,USD!A:M,13,0))</f>
        <v>35.822770760730485</v>
      </c>
      <c r="F452">
        <v>35.710599999999999</v>
      </c>
      <c r="G452" s="42">
        <f t="shared" si="103"/>
        <v>-1.4142762889812754E-4</v>
      </c>
      <c r="H452" s="71">
        <f>(B452/(D452*(1-VLOOKUP(A452,USD!A:M,13,0))))-1</f>
        <v>-9.148025134451121E-4</v>
      </c>
      <c r="I452" s="71">
        <f t="shared" si="98"/>
        <v>2.2234294579199787E-3</v>
      </c>
      <c r="J452">
        <v>1901.69</v>
      </c>
      <c r="K452">
        <v>1913.26</v>
      </c>
      <c r="L452" s="71">
        <f t="shared" si="101"/>
        <v>6.084062071105123E-3</v>
      </c>
      <c r="M452" s="70">
        <f t="shared" si="102"/>
        <v>3</v>
      </c>
    </row>
    <row r="453" spans="1:14">
      <c r="A453" s="68">
        <v>43034</v>
      </c>
      <c r="B453">
        <v>35.79</v>
      </c>
      <c r="C453" s="71">
        <f t="shared" ref="C453:C516" si="104">B453/B452-1</f>
        <v>0</v>
      </c>
      <c r="D453" s="26">
        <f t="shared" ref="D453:D516" si="105">+F452*(1+L453)</f>
        <v>35.663191428242897</v>
      </c>
      <c r="E453" s="26">
        <f>D453*(1-VLOOKUP(A453,USD!A:M,13,0))</f>
        <v>35.576550494002824</v>
      </c>
      <c r="F453">
        <v>35.668799999999997</v>
      </c>
      <c r="G453" s="42">
        <f t="shared" si="103"/>
        <v>3.5557269744703746E-3</v>
      </c>
      <c r="H453" s="71">
        <f>(B453/(D453*(1-VLOOKUP(A453,USD!A:M,13,0))))-1</f>
        <v>5.999724622912872E-3</v>
      </c>
      <c r="I453" s="71">
        <f t="shared" si="98"/>
        <v>3.3979276005922099E-3</v>
      </c>
      <c r="J453">
        <v>1913.26</v>
      </c>
      <c r="K453">
        <v>1910.72</v>
      </c>
      <c r="L453" s="71">
        <f t="shared" ref="L453:L516" si="106">+K453/J453-1</f>
        <v>-1.3275770151468524E-3</v>
      </c>
      <c r="M453" s="70">
        <f t="shared" ref="M453:M516" si="107">WEEKDAY(A453,2)</f>
        <v>4</v>
      </c>
    </row>
    <row r="454" spans="1:14">
      <c r="A454" s="68">
        <v>43035</v>
      </c>
      <c r="B454">
        <v>35.65</v>
      </c>
      <c r="C454" s="71">
        <f t="shared" si="104"/>
        <v>-3.9117071807768244E-3</v>
      </c>
      <c r="D454" s="26">
        <f t="shared" si="105"/>
        <v>35.398117953441634</v>
      </c>
      <c r="E454" s="26">
        <f>D454*(1-VLOOKUP(A454,USD!A:M,13,0))</f>
        <v>35.432049678034275</v>
      </c>
      <c r="F454">
        <v>35.546199999999999</v>
      </c>
      <c r="G454" s="42">
        <f t="shared" si="103"/>
        <v>7.1156903564664198E-3</v>
      </c>
      <c r="H454" s="71">
        <f>(B454/(D454*(1-VLOOKUP(A454,USD!A:M,13,0))))-1</f>
        <v>6.1512196992894452E-3</v>
      </c>
      <c r="I454" s="71">
        <f t="shared" si="98"/>
        <v>2.9201433627223938E-3</v>
      </c>
      <c r="J454">
        <v>1910.72</v>
      </c>
      <c r="K454">
        <v>1896.22</v>
      </c>
      <c r="L454" s="71">
        <f t="shared" si="106"/>
        <v>-7.5887623513649638E-3</v>
      </c>
      <c r="M454" s="70">
        <f t="shared" si="107"/>
        <v>5</v>
      </c>
    </row>
    <row r="455" spans="1:14">
      <c r="A455" s="68">
        <v>43038</v>
      </c>
      <c r="B455">
        <v>35.049999999999997</v>
      </c>
      <c r="C455" s="71">
        <f t="shared" si="104"/>
        <v>-1.6830294530154277E-2</v>
      </c>
      <c r="D455" s="26">
        <f t="shared" si="105"/>
        <v>34.79205563594941</v>
      </c>
      <c r="E455" s="26">
        <f>D455*(1-VLOOKUP(A455,USD!A:M,13,0))</f>
        <v>34.845614502775675</v>
      </c>
      <c r="F455">
        <v>35.106200000000001</v>
      </c>
      <c r="G455" s="42">
        <f t="shared" si="103"/>
        <v>7.4138868582418471E-3</v>
      </c>
      <c r="H455" s="71">
        <f>(B455/(D455*(1-VLOOKUP(A455,USD!A:M,13,0))))-1</f>
        <v>5.8654582546691092E-3</v>
      </c>
      <c r="I455" s="71">
        <f t="shared" si="98"/>
        <v>-1.6008568287084746E-3</v>
      </c>
      <c r="J455">
        <v>1896.22</v>
      </c>
      <c r="K455">
        <v>1855.99</v>
      </c>
      <c r="L455" s="71">
        <f t="shared" si="106"/>
        <v>-2.1215892670681691E-2</v>
      </c>
      <c r="M455" s="70">
        <f t="shared" si="107"/>
        <v>1</v>
      </c>
    </row>
    <row r="456" spans="1:14">
      <c r="A456" s="68">
        <v>43039</v>
      </c>
      <c r="B456">
        <v>35.54</v>
      </c>
      <c r="C456" s="71">
        <f t="shared" si="104"/>
        <v>1.3980028530670596E-2</v>
      </c>
      <c r="D456" s="26">
        <f t="shared" si="105"/>
        <v>35.367228108987661</v>
      </c>
      <c r="E456" s="26">
        <f>D456*(1-VLOOKUP(A456,USD!A:M,13,0))</f>
        <v>35.39212201420164</v>
      </c>
      <c r="F456">
        <v>35.580100000000002</v>
      </c>
      <c r="G456" s="42">
        <f t="shared" si="103"/>
        <v>4.8850843068595218E-3</v>
      </c>
      <c r="H456" s="71">
        <f>(B456/(D456*(1-VLOOKUP(A456,USD!A:M,13,0))))-1</f>
        <v>4.1782740729425782E-3</v>
      </c>
      <c r="I456" s="71">
        <f t="shared" si="98"/>
        <v>-1.127034494000978E-3</v>
      </c>
      <c r="J456">
        <v>1855.99</v>
      </c>
      <c r="K456">
        <v>1869.79</v>
      </c>
      <c r="L456" s="71">
        <f t="shared" si="106"/>
        <v>7.4353848889272545E-3</v>
      </c>
      <c r="M456" s="70">
        <f t="shared" si="107"/>
        <v>2</v>
      </c>
    </row>
    <row r="457" spans="1:14">
      <c r="A457" s="68">
        <v>43040</v>
      </c>
      <c r="B457">
        <v>35.64</v>
      </c>
      <c r="C457" s="71">
        <f t="shared" si="104"/>
        <v>2.8137310073157451E-3</v>
      </c>
      <c r="D457" s="26">
        <f t="shared" si="105"/>
        <v>35.636425628011708</v>
      </c>
      <c r="E457" s="26">
        <f>D457*(1-VLOOKUP(A457,USD!A:M,13,0))</f>
        <v>35.763240418395711</v>
      </c>
      <c r="F457">
        <v>35.598199999999999</v>
      </c>
      <c r="G457" s="42">
        <f t="shared" si="103"/>
        <v>1.0030108029357443E-4</v>
      </c>
      <c r="H457" s="71">
        <f>(B457/(D457*(1-VLOOKUP(A457,USD!A:M,13,0))))-1</f>
        <v>-3.4460081624012595E-3</v>
      </c>
      <c r="I457" s="71">
        <f t="shared" si="98"/>
        <v>1.1742166738768489E-3</v>
      </c>
      <c r="J457">
        <v>1869.79</v>
      </c>
      <c r="K457">
        <v>1872.75</v>
      </c>
      <c r="L457" s="71">
        <f t="shared" si="106"/>
        <v>1.5830654779414033E-3</v>
      </c>
      <c r="M457" s="70">
        <f t="shared" si="107"/>
        <v>3</v>
      </c>
    </row>
    <row r="458" spans="1:14">
      <c r="A458" s="68">
        <v>43041</v>
      </c>
      <c r="B458">
        <v>35.42</v>
      </c>
      <c r="C458" s="71">
        <f t="shared" si="104"/>
        <v>-6.1728395061727559E-3</v>
      </c>
      <c r="D458" s="26">
        <f t="shared" si="105"/>
        <v>35.119565544787072</v>
      </c>
      <c r="E458" s="26">
        <f>D458*(1-VLOOKUP(A458,USD!A:M,13,0))</f>
        <v>35.129663620425937</v>
      </c>
      <c r="F458">
        <v>35.468600000000002</v>
      </c>
      <c r="G458" s="42">
        <f t="shared" si="103"/>
        <v>8.5546176483815017E-3</v>
      </c>
      <c r="H458" s="71">
        <f>(B458/(D458*(1-VLOOKUP(A458,USD!A:M,13,0))))-1</f>
        <v>8.2647070780732523E-3</v>
      </c>
      <c r="I458" s="71">
        <f t="shared" si="98"/>
        <v>-1.3702260591058613E-3</v>
      </c>
      <c r="J458">
        <v>1872.75</v>
      </c>
      <c r="K458">
        <v>1847.57</v>
      </c>
      <c r="L458" s="71">
        <f t="shared" si="106"/>
        <v>-1.3445467894807162E-2</v>
      </c>
      <c r="M458" s="70">
        <f t="shared" si="107"/>
        <v>4</v>
      </c>
    </row>
    <row r="459" spans="1:14">
      <c r="A459" s="68">
        <v>43042</v>
      </c>
      <c r="B459">
        <v>35.08</v>
      </c>
      <c r="C459" s="71">
        <f t="shared" si="104"/>
        <v>-9.5990965556184138E-3</v>
      </c>
      <c r="D459" s="26">
        <f t="shared" si="105"/>
        <v>35.188317488376626</v>
      </c>
      <c r="E459" s="26">
        <f>D459*(1-VLOOKUP(A459,USD!A:M,13,0))</f>
        <v>35.02871517507527</v>
      </c>
      <c r="F459">
        <v>35.189399999999999</v>
      </c>
      <c r="G459" s="42">
        <f t="shared" si="103"/>
        <v>-3.0782230043367997E-3</v>
      </c>
      <c r="H459" s="71">
        <f>(B459/(D459*(1-VLOOKUP(A459,USD!A:M,13,0))))-1</f>
        <v>1.4640795321325673E-3</v>
      </c>
      <c r="I459" s="71">
        <f t="shared" si="98"/>
        <v>-3.1088907455085746E-3</v>
      </c>
      <c r="J459">
        <v>1847.57</v>
      </c>
      <c r="K459">
        <v>1832.97</v>
      </c>
      <c r="L459" s="71">
        <f t="shared" si="106"/>
        <v>-7.9022716324685938E-3</v>
      </c>
      <c r="M459" s="70">
        <f t="shared" si="107"/>
        <v>5</v>
      </c>
    </row>
    <row r="460" spans="1:14">
      <c r="A460" s="68">
        <v>43045</v>
      </c>
      <c r="B460">
        <v>35.586199999999998</v>
      </c>
      <c r="C460" s="71">
        <f t="shared" si="104"/>
        <v>1.4429874572405854E-2</v>
      </c>
      <c r="D460" s="26">
        <f t="shared" si="105"/>
        <v>35.522101736525961</v>
      </c>
      <c r="E460" s="26">
        <f>D460*(1-VLOOKUP(A460,USD!A:M,13,0))</f>
        <v>35.59193543180119</v>
      </c>
      <c r="F460">
        <v>35.599299999999999</v>
      </c>
      <c r="G460" s="42">
        <f t="shared" si="103"/>
        <v>1.8044614575305484E-3</v>
      </c>
      <c r="H460" s="71">
        <f>(B460/(D460*(1-VLOOKUP(A460,USD!A:M,13,0))))-1</f>
        <v>-1.6114413930035099E-4</v>
      </c>
      <c r="I460" s="71">
        <f t="shared" si="98"/>
        <v>-3.6798476374544364E-4</v>
      </c>
      <c r="J460">
        <v>1832.97</v>
      </c>
      <c r="K460">
        <v>1850.3</v>
      </c>
      <c r="L460" s="71">
        <f t="shared" si="106"/>
        <v>9.4546010027440897E-3</v>
      </c>
      <c r="M460" s="70">
        <f t="shared" si="107"/>
        <v>1</v>
      </c>
      <c r="N460" t="s">
        <v>537</v>
      </c>
    </row>
    <row r="461" spans="1:14">
      <c r="A461" s="68">
        <v>43046</v>
      </c>
      <c r="B461">
        <v>35.731999999999999</v>
      </c>
      <c r="C461" s="71">
        <f t="shared" si="104"/>
        <v>4.0970938172661953E-3</v>
      </c>
      <c r="D461" s="26">
        <f t="shared" si="105"/>
        <v>35.768032562827649</v>
      </c>
      <c r="E461" s="26">
        <f>D461*(1-VLOOKUP(A461,USD!A:M,13,0))</f>
        <v>35.667010182200663</v>
      </c>
      <c r="F461">
        <v>35.8414</v>
      </c>
      <c r="G461" s="42">
        <f t="shared" si="103"/>
        <v>-1.0073957175127379E-3</v>
      </c>
      <c r="H461" s="71">
        <f>(B461/(D461*(1-VLOOKUP(A461,USD!A:M,13,0))))-1</f>
        <v>1.8221268748723762E-3</v>
      </c>
      <c r="I461" s="71">
        <f t="shared" si="98"/>
        <v>-3.052336125263011E-3</v>
      </c>
      <c r="J461">
        <v>1850.3</v>
      </c>
      <c r="K461">
        <v>1859.07</v>
      </c>
      <c r="L461" s="71">
        <f t="shared" si="106"/>
        <v>4.739771928876424E-3</v>
      </c>
      <c r="M461" s="70">
        <f t="shared" si="107"/>
        <v>2</v>
      </c>
    </row>
    <row r="462" spans="1:14">
      <c r="A462" s="68">
        <v>43047</v>
      </c>
      <c r="B462">
        <v>35.645600000000002</v>
      </c>
      <c r="C462" s="71">
        <f t="shared" si="104"/>
        <v>-2.4180006716667535E-3</v>
      </c>
      <c r="D462" s="26">
        <f t="shared" si="105"/>
        <v>35.977704011145363</v>
      </c>
      <c r="E462" s="26">
        <f>D462*(1-VLOOKUP(A462,USD!A:M,13,0))</f>
        <v>36.036598448629327</v>
      </c>
      <c r="F462">
        <v>35.825800000000001</v>
      </c>
      <c r="G462" s="42">
        <f t="shared" si="103"/>
        <v>-9.230828377555178E-3</v>
      </c>
      <c r="H462" s="71">
        <f>(B462/(D462*(1-VLOOKUP(A462,USD!A:M,13,0))))-1</f>
        <v>-1.0850037613475028E-2</v>
      </c>
      <c r="I462" s="71">
        <f t="shared" si="98"/>
        <v>-5.0298946569231617E-3</v>
      </c>
      <c r="J462">
        <v>1859.07</v>
      </c>
      <c r="K462">
        <v>1866.14</v>
      </c>
      <c r="L462" s="71">
        <f t="shared" si="106"/>
        <v>3.802976757195875E-3</v>
      </c>
      <c r="M462" s="70">
        <f t="shared" si="107"/>
        <v>3</v>
      </c>
    </row>
    <row r="463" spans="1:14">
      <c r="A463" s="68">
        <v>43048</v>
      </c>
      <c r="B463">
        <v>35.94</v>
      </c>
      <c r="C463" s="71">
        <f t="shared" si="104"/>
        <v>8.2590838700988822E-3</v>
      </c>
      <c r="D463" s="26">
        <f t="shared" si="105"/>
        <v>36.170784634593325</v>
      </c>
      <c r="E463" s="26">
        <f>D463*(1-VLOOKUP(A463,USD!A:M,13,0))</f>
        <v>36.078754484336606</v>
      </c>
      <c r="F463">
        <v>36.137799999999999</v>
      </c>
      <c r="G463" s="42">
        <f t="shared" si="103"/>
        <v>-6.3804154906998978E-3</v>
      </c>
      <c r="H463" s="71">
        <f>(B463/(D463*(1-VLOOKUP(A463,USD!A:M,13,0))))-1</f>
        <v>-3.8458778946165451E-3</v>
      </c>
      <c r="I463" s="71">
        <f t="shared" si="98"/>
        <v>-5.4734931290781885E-3</v>
      </c>
      <c r="J463">
        <v>1866.14</v>
      </c>
      <c r="K463">
        <v>1884.11</v>
      </c>
      <c r="L463" s="71">
        <f t="shared" si="106"/>
        <v>9.6295026096646641E-3</v>
      </c>
      <c r="M463" s="70">
        <f t="shared" si="107"/>
        <v>4</v>
      </c>
    </row>
    <row r="464" spans="1:14">
      <c r="A464" s="68">
        <v>43049</v>
      </c>
      <c r="B464">
        <v>36.42</v>
      </c>
      <c r="C464" s="71">
        <f t="shared" si="104"/>
        <v>1.3355592654424209E-2</v>
      </c>
      <c r="D464" s="26">
        <f t="shared" si="105"/>
        <v>36.454658599550989</v>
      </c>
      <c r="E464" s="26">
        <f>D464*(1-VLOOKUP(A464,USD!A:M,13,0))</f>
        <v>36.389743417151486</v>
      </c>
      <c r="F464">
        <v>36.503799999999998</v>
      </c>
      <c r="G464" s="42">
        <f t="shared" si="103"/>
        <v>-9.5073170021164888E-4</v>
      </c>
      <c r="H464" s="71">
        <f>(B464/(D464*(1-VLOOKUP(A464,USD!A:M,13,0))))-1</f>
        <v>8.3145908729487239E-4</v>
      </c>
      <c r="I464" s="71">
        <f t="shared" si="98"/>
        <v>-2.2956514116337923E-3</v>
      </c>
      <c r="J464">
        <v>1884.11</v>
      </c>
      <c r="K464">
        <v>1900.63</v>
      </c>
      <c r="L464" s="71">
        <f t="shared" si="106"/>
        <v>8.7680655588051604E-3</v>
      </c>
      <c r="M464" s="70">
        <f t="shared" si="107"/>
        <v>5</v>
      </c>
    </row>
    <row r="465" spans="1:14">
      <c r="A465" s="68">
        <v>43052</v>
      </c>
      <c r="B465">
        <v>36.61</v>
      </c>
      <c r="C465" s="71">
        <f t="shared" si="104"/>
        <v>5.216913783635313E-3</v>
      </c>
      <c r="D465" s="26">
        <f t="shared" si="105"/>
        <v>36.615387777736849</v>
      </c>
      <c r="E465" s="26">
        <f>D465*(1-VLOOKUP(A465,USD!A:M,13,0))</f>
        <v>36.644452706611752</v>
      </c>
      <c r="F465">
        <v>36.814700000000002</v>
      </c>
      <c r="G465" s="42">
        <f t="shared" si="103"/>
        <v>-1.4714517758362966E-4</v>
      </c>
      <c r="H465" s="71">
        <f>(B465/(D465*(1-VLOOKUP(A465,USD!A:M,13,0))))-1</f>
        <v>-9.4018887081193103E-4</v>
      </c>
      <c r="I465" s="71">
        <f t="shared" si="98"/>
        <v>-5.5602789103266215E-3</v>
      </c>
      <c r="J465">
        <v>1900.63</v>
      </c>
      <c r="K465">
        <v>1906.44</v>
      </c>
      <c r="L465" s="71">
        <f t="shared" si="106"/>
        <v>3.0568811394116047E-3</v>
      </c>
      <c r="M465" s="70">
        <f t="shared" si="107"/>
        <v>1</v>
      </c>
    </row>
    <row r="466" spans="1:14">
      <c r="A466" s="68">
        <v>43053</v>
      </c>
      <c r="B466">
        <v>36.279200000000003</v>
      </c>
      <c r="C466" s="71">
        <f t="shared" si="104"/>
        <v>-9.0357825730673635E-3</v>
      </c>
      <c r="D466" s="26">
        <f t="shared" si="105"/>
        <v>36.626999949644365</v>
      </c>
      <c r="E466" s="26">
        <f>D466*(1-VLOOKUP(A466,USD!A:M,13,0))</f>
        <v>36.728624264819551</v>
      </c>
      <c r="F466">
        <v>36.497799999999998</v>
      </c>
      <c r="G466" s="42">
        <f t="shared" si="103"/>
        <v>-9.4957258340165884E-3</v>
      </c>
      <c r="H466" s="71">
        <f>(B466/(D466*(1-VLOOKUP(A466,USD!A:M,13,0))))-1</f>
        <v>-1.223634900069015E-2</v>
      </c>
      <c r="I466" s="71">
        <f t="shared" si="98"/>
        <v>-5.9894021009484488E-3</v>
      </c>
      <c r="J466">
        <v>1906.44</v>
      </c>
      <c r="K466">
        <v>1896.72</v>
      </c>
      <c r="L466" s="71">
        <f t="shared" si="106"/>
        <v>-5.0985082142632754E-3</v>
      </c>
      <c r="M466" s="70">
        <f t="shared" si="107"/>
        <v>2</v>
      </c>
    </row>
    <row r="467" spans="1:14">
      <c r="A467" s="68">
        <v>43054</v>
      </c>
      <c r="B467">
        <v>35.555</v>
      </c>
      <c r="C467" s="71">
        <f t="shared" si="104"/>
        <v>-1.996185141899498E-2</v>
      </c>
      <c r="D467" s="26">
        <f t="shared" si="105"/>
        <v>35.946692302501155</v>
      </c>
      <c r="E467" s="26">
        <f>D467*(1-VLOOKUP(A467,USD!A:M,13,0))</f>
        <v>35.965464433011107</v>
      </c>
      <c r="F467">
        <v>35.775199999999998</v>
      </c>
      <c r="G467" s="42">
        <f t="shared" si="103"/>
        <v>-1.0896476905439823E-2</v>
      </c>
      <c r="H467" s="71">
        <f>(B467/(D467*(1-VLOOKUP(A467,USD!A:M,13,0))))-1</f>
        <v>-1.1412738288855806E-2</v>
      </c>
      <c r="I467" s="71">
        <f t="shared" si="98"/>
        <v>-6.1551018582705064E-3</v>
      </c>
      <c r="J467">
        <v>1896.72</v>
      </c>
      <c r="K467">
        <v>1868.08</v>
      </c>
      <c r="L467" s="71">
        <f t="shared" si="106"/>
        <v>-1.509975114935258E-2</v>
      </c>
      <c r="M467" s="70">
        <f t="shared" si="107"/>
        <v>3</v>
      </c>
    </row>
    <row r="468" spans="1:14">
      <c r="A468" s="68">
        <v>43055</v>
      </c>
      <c r="B468">
        <v>36.119999999999997</v>
      </c>
      <c r="C468" s="71">
        <f t="shared" si="104"/>
        <v>1.5890873294895247E-2</v>
      </c>
      <c r="D468" s="26">
        <f t="shared" si="105"/>
        <v>35.970154999785876</v>
      </c>
      <c r="E468" s="26">
        <f>D468*(1-VLOOKUP(A468,USD!A:M,13,0))</f>
        <v>35.971998729063849</v>
      </c>
      <c r="F468">
        <v>36.150599999999997</v>
      </c>
      <c r="G468" s="42">
        <f t="shared" si="103"/>
        <v>4.1658146931813356E-3</v>
      </c>
      <c r="H468" s="71">
        <f>(B468/(D468*(1-VLOOKUP(A468,USD!A:M,13,0))))-1</f>
        <v>4.114346607506425E-3</v>
      </c>
      <c r="I468" s="71">
        <f t="shared" si="98"/>
        <v>-8.4645897993396169E-4</v>
      </c>
      <c r="J468">
        <v>1868.08</v>
      </c>
      <c r="K468">
        <v>1878.26</v>
      </c>
      <c r="L468" s="71">
        <f t="shared" si="106"/>
        <v>5.4494454198963371E-3</v>
      </c>
      <c r="M468" s="70">
        <f t="shared" si="107"/>
        <v>4</v>
      </c>
      <c r="N468" t="s">
        <v>562</v>
      </c>
    </row>
    <row r="469" spans="1:14">
      <c r="A469" s="68">
        <v>43056</v>
      </c>
      <c r="B469">
        <v>35.266800000000003</v>
      </c>
      <c r="C469" s="71">
        <f t="shared" si="104"/>
        <v>-2.3621262458471626E-2</v>
      </c>
      <c r="D469" s="26">
        <f t="shared" si="105"/>
        <v>35.296809461948826</v>
      </c>
      <c r="E469" s="26">
        <f>D469*(1-VLOOKUP(A469,USD!A:M,13,0))</f>
        <v>35.276860006792496</v>
      </c>
      <c r="F469">
        <v>35.415799999999997</v>
      </c>
      <c r="G469" s="42">
        <f t="shared" si="103"/>
        <v>-8.5020324517359747E-4</v>
      </c>
      <c r="H469" s="71">
        <f>(B469/(D469*(1-VLOOKUP(A469,USD!A:M,13,0))))-1</f>
        <v>-2.8517296580687912E-4</v>
      </c>
      <c r="I469" s="71">
        <f t="shared" si="98"/>
        <v>-4.2071617752527102E-3</v>
      </c>
      <c r="J469">
        <v>1878.26</v>
      </c>
      <c r="K469">
        <v>1833.9</v>
      </c>
      <c r="L469" s="71">
        <f t="shared" si="106"/>
        <v>-2.3617603526668196E-2</v>
      </c>
      <c r="M469" s="70">
        <f t="shared" si="107"/>
        <v>5</v>
      </c>
    </row>
    <row r="470" spans="1:14">
      <c r="A470" s="68">
        <v>43059</v>
      </c>
      <c r="B470">
        <v>35.96</v>
      </c>
      <c r="C470" s="71">
        <f t="shared" si="104"/>
        <v>1.965588031803267E-2</v>
      </c>
      <c r="D470" s="26">
        <f t="shared" si="105"/>
        <v>35.915008479197333</v>
      </c>
      <c r="E470" s="26">
        <f>D470*(1-VLOOKUP(A470,USD!A:M,13,0))</f>
        <v>35.859583404825514</v>
      </c>
      <c r="F470">
        <v>36.1419</v>
      </c>
      <c r="G470" s="42">
        <f t="shared" si="103"/>
        <v>1.2527219874869377E-3</v>
      </c>
      <c r="H470" s="71">
        <f>(B470/(D470*(1-VLOOKUP(A470,USD!A:M,13,0))))-1</f>
        <v>2.8002722184712336E-3</v>
      </c>
      <c r="I470" s="71">
        <f t="shared" si="98"/>
        <v>-5.0329396074915156E-3</v>
      </c>
      <c r="J470">
        <v>1833.9</v>
      </c>
      <c r="K470">
        <v>1859.75</v>
      </c>
      <c r="L470" s="71">
        <f t="shared" si="106"/>
        <v>1.40956431648398E-2</v>
      </c>
      <c r="M470" s="70">
        <f t="shared" si="107"/>
        <v>1</v>
      </c>
    </row>
    <row r="471" spans="1:14">
      <c r="A471" s="68">
        <v>43060</v>
      </c>
      <c r="B471">
        <v>36.9</v>
      </c>
      <c r="C471" s="71">
        <f t="shared" si="104"/>
        <v>2.6140155728587189E-2</v>
      </c>
      <c r="D471" s="26">
        <f t="shared" si="105"/>
        <v>36.087679862347095</v>
      </c>
      <c r="E471" s="26">
        <f>D471*(1-VLOOKUP(A471,USD!A:M,13,0))</f>
        <v>36.196616764458163</v>
      </c>
      <c r="F471">
        <v>36.7378</v>
      </c>
      <c r="G471" s="42">
        <f t="shared" si="103"/>
        <v>2.2509624912197657E-2</v>
      </c>
      <c r="H471" s="71">
        <f>(B471/(D471*(1-VLOOKUP(A471,USD!A:M,13,0))))-1</f>
        <v>1.943229225313936E-2</v>
      </c>
      <c r="I471" s="71">
        <f t="shared" si="98"/>
        <v>4.4150711256525366E-3</v>
      </c>
      <c r="J471">
        <v>1859.75</v>
      </c>
      <c r="K471">
        <v>1856.96</v>
      </c>
      <c r="L471" s="71">
        <f t="shared" si="106"/>
        <v>-1.5002016400053053E-3</v>
      </c>
      <c r="M471" s="70">
        <f t="shared" si="107"/>
        <v>2</v>
      </c>
    </row>
    <row r="472" spans="1:14">
      <c r="A472" s="68">
        <v>43061</v>
      </c>
      <c r="B472">
        <v>36.65</v>
      </c>
      <c r="C472" s="71">
        <f t="shared" si="104"/>
        <v>-6.7750677506774881E-3</v>
      </c>
      <c r="D472" s="26">
        <f t="shared" si="105"/>
        <v>36.666973851886958</v>
      </c>
      <c r="E472" s="26">
        <f>D472*(1-VLOOKUP(A472,USD!A:M,13,0))</f>
        <v>36.822141563840681</v>
      </c>
      <c r="F472">
        <v>36.672899999999998</v>
      </c>
      <c r="G472" s="42">
        <f t="shared" si="103"/>
        <v>-4.6291935504483295E-4</v>
      </c>
      <c r="H472" s="71">
        <f>(B472/(D472*(1-VLOOKUP(A472,USD!A:M,13,0))))-1</f>
        <v>-4.6749470978549867E-3</v>
      </c>
      <c r="I472" s="71">
        <f t="shared" si="98"/>
        <v>-6.2443929986444324E-4</v>
      </c>
      <c r="J472">
        <v>1856.96</v>
      </c>
      <c r="K472">
        <v>1853.38</v>
      </c>
      <c r="L472" s="71">
        <f t="shared" si="106"/>
        <v>-1.9278821299327786E-3</v>
      </c>
      <c r="M472" s="70">
        <f t="shared" si="107"/>
        <v>3</v>
      </c>
    </row>
    <row r="473" spans="1:14">
      <c r="A473" s="68">
        <v>43062</v>
      </c>
      <c r="B473">
        <v>36.6</v>
      </c>
      <c r="C473" s="71">
        <f t="shared" si="104"/>
        <v>-1.3642564802182067E-3</v>
      </c>
      <c r="D473" s="26">
        <f t="shared" si="105"/>
        <v>35.513379588643446</v>
      </c>
      <c r="E473" s="26">
        <f>D473*(1-VLOOKUP(A473,USD!A:M,13,0))</f>
        <v>35.620824357811742</v>
      </c>
      <c r="F473">
        <v>35.619999999999997</v>
      </c>
      <c r="G473" s="42">
        <f t="shared" si="103"/>
        <v>3.0597493788060648E-2</v>
      </c>
      <c r="H473" s="71">
        <f>(B473/(D473*(1-VLOOKUP(A473,USD!A:M,13,0))))-1</f>
        <v>2.7488854057739598E-2</v>
      </c>
      <c r="I473" s="71">
        <f t="shared" si="98"/>
        <v>2.7512633352049454E-2</v>
      </c>
      <c r="J473">
        <v>1853.38</v>
      </c>
      <c r="K473">
        <v>1794.78</v>
      </c>
      <c r="L473" s="71">
        <f t="shared" si="106"/>
        <v>-3.1617908901574454E-2</v>
      </c>
      <c r="M473" s="70">
        <f t="shared" si="107"/>
        <v>4</v>
      </c>
    </row>
    <row r="474" spans="1:14">
      <c r="A474" s="68">
        <v>43063</v>
      </c>
      <c r="B474">
        <v>35.18</v>
      </c>
      <c r="C474" s="71">
        <f t="shared" si="104"/>
        <v>-3.8797814207650272E-2</v>
      </c>
      <c r="D474" s="26">
        <f t="shared" si="105"/>
        <v>35.379461103867882</v>
      </c>
      <c r="E474" s="26">
        <f>D474*(1-VLOOKUP(A474,USD!A:M,13,0))</f>
        <v>35.33007579756331</v>
      </c>
      <c r="F474">
        <v>35.235599999999998</v>
      </c>
      <c r="G474" s="42">
        <f t="shared" si="103"/>
        <v>-5.637765461783073E-3</v>
      </c>
      <c r="H474" s="71">
        <f>(B474/(D474*(1-VLOOKUP(A474,USD!A:M,13,0))))-1</f>
        <v>-4.2478198581634707E-3</v>
      </c>
      <c r="I474" s="71">
        <f t="shared" si="98"/>
        <v>-1.5779495737264781E-3</v>
      </c>
      <c r="J474">
        <v>1794.78</v>
      </c>
      <c r="K474">
        <v>1782.66</v>
      </c>
      <c r="L474" s="71">
        <f t="shared" si="106"/>
        <v>-6.7529167920301614E-3</v>
      </c>
      <c r="M474" s="70">
        <f t="shared" si="107"/>
        <v>5</v>
      </c>
    </row>
    <row r="475" spans="1:14">
      <c r="A475" s="68">
        <v>43066</v>
      </c>
      <c r="B475">
        <v>34.24</v>
      </c>
      <c r="C475" s="71">
        <f t="shared" si="104"/>
        <v>-2.6719727117680447E-2</v>
      </c>
      <c r="D475" s="26">
        <f t="shared" si="105"/>
        <v>34.805497425196052</v>
      </c>
      <c r="E475" s="26">
        <f>D475*(1-VLOOKUP(A475,USD!A:M,13,0))</f>
        <v>34.769354463452224</v>
      </c>
      <c r="F475">
        <v>34.442399999999999</v>
      </c>
      <c r="G475" s="42">
        <f t="shared" si="103"/>
        <v>-1.6247359383712801E-2</v>
      </c>
      <c r="H475" s="71">
        <f>(B475/(D475*(1-VLOOKUP(A475,USD!A:M,13,0))))-1</f>
        <v>-1.522474235202298E-2</v>
      </c>
      <c r="I475" s="71">
        <f t="shared" si="98"/>
        <v>-5.8764778296517273E-3</v>
      </c>
      <c r="J475">
        <v>1782.66</v>
      </c>
      <c r="K475">
        <v>1760.9</v>
      </c>
      <c r="L475" s="71">
        <f t="shared" si="106"/>
        <v>-1.2206477959902595E-2</v>
      </c>
      <c r="M475" s="70">
        <f t="shared" si="107"/>
        <v>1</v>
      </c>
    </row>
    <row r="476" spans="1:14">
      <c r="A476" s="68">
        <v>43067</v>
      </c>
      <c r="B476">
        <v>34.96</v>
      </c>
      <c r="C476" s="71">
        <f t="shared" si="104"/>
        <v>2.1028037383177489E-2</v>
      </c>
      <c r="D476" s="26">
        <f t="shared" si="105"/>
        <v>35.087278146402397</v>
      </c>
      <c r="E476" s="26">
        <f>D476*(1-VLOOKUP(A476,USD!A:M,13,0))</f>
        <v>35.017095355246298</v>
      </c>
      <c r="F476">
        <v>35.048000000000002</v>
      </c>
      <c r="G476" s="42">
        <f t="shared" si="103"/>
        <v>-3.6274727800579276E-3</v>
      </c>
      <c r="H476" s="71">
        <f>(B476/(D476*(1-VLOOKUP(A476,USD!A:M,13,0))))-1</f>
        <v>-1.6304994651060722E-3</v>
      </c>
      <c r="I476" s="71">
        <f t="shared" si="98"/>
        <v>-2.5108422734535507E-3</v>
      </c>
      <c r="J476">
        <v>1760.9</v>
      </c>
      <c r="K476">
        <v>1793.87</v>
      </c>
      <c r="L476" s="71">
        <f t="shared" si="106"/>
        <v>1.8723380089726627E-2</v>
      </c>
      <c r="M476" s="70">
        <f t="shared" si="107"/>
        <v>2</v>
      </c>
    </row>
    <row r="477" spans="1:14">
      <c r="A477" s="68">
        <v>43068</v>
      </c>
      <c r="B477">
        <v>34.58</v>
      </c>
      <c r="C477" s="71">
        <f t="shared" si="104"/>
        <v>-1.0869565217391353E-2</v>
      </c>
      <c r="D477" s="26">
        <f t="shared" si="105"/>
        <v>34.921200666714988</v>
      </c>
      <c r="E477" s="26">
        <f>D477*(1-VLOOKUP(A477,USD!A:M,13,0))</f>
        <v>34.899990157419914</v>
      </c>
      <c r="F477">
        <v>34.806899999999999</v>
      </c>
      <c r="G477" s="42">
        <f t="shared" ref="G477:G540" si="108">+B477/D477-1</f>
        <v>-9.7705880725975636E-3</v>
      </c>
      <c r="H477" s="71">
        <f>(B477/(D477*(1-VLOOKUP(A477,USD!A:M,13,0))))-1</f>
        <v>-9.1687750047082517E-3</v>
      </c>
      <c r="I477" s="71">
        <f t="shared" si="98"/>
        <v>-6.518822417394321E-3</v>
      </c>
      <c r="J477">
        <v>1793.87</v>
      </c>
      <c r="K477">
        <v>1787.38</v>
      </c>
      <c r="L477" s="71">
        <f t="shared" si="106"/>
        <v>-3.6178764347470915E-3</v>
      </c>
      <c r="M477" s="70">
        <f t="shared" si="107"/>
        <v>3</v>
      </c>
    </row>
    <row r="478" spans="1:14">
      <c r="A478" s="68">
        <v>43069</v>
      </c>
      <c r="B478">
        <v>34.287999999999997</v>
      </c>
      <c r="C478" s="71">
        <f t="shared" si="104"/>
        <v>-8.4441873915558352E-3</v>
      </c>
      <c r="D478" s="26">
        <f t="shared" si="105"/>
        <v>34.474289222213514</v>
      </c>
      <c r="E478" s="26">
        <f>D478*(1-VLOOKUP(A478,USD!A:M,13,0))</f>
        <v>34.476739713197674</v>
      </c>
      <c r="F478">
        <v>34.377600000000001</v>
      </c>
      <c r="G478" s="42">
        <f t="shared" si="108"/>
        <v>-5.4037146643616252E-3</v>
      </c>
      <c r="H478" s="71">
        <f>(B478/(D478*(1-VLOOKUP(A478,USD!A:M,13,0))))-1</f>
        <v>-5.4744072313028802E-3</v>
      </c>
      <c r="I478" s="71">
        <f t="shared" si="98"/>
        <v>-2.6063483198363047E-3</v>
      </c>
      <c r="J478">
        <v>1787.38</v>
      </c>
      <c r="K478">
        <v>1770.3</v>
      </c>
      <c r="L478" s="71">
        <f t="shared" si="106"/>
        <v>-9.5558862692880497E-3</v>
      </c>
      <c r="M478" s="70">
        <f t="shared" si="107"/>
        <v>4</v>
      </c>
    </row>
    <row r="479" spans="1:14">
      <c r="A479" s="68">
        <v>43070</v>
      </c>
      <c r="B479">
        <v>34.473199999999999</v>
      </c>
      <c r="C479" s="71">
        <f t="shared" si="104"/>
        <v>5.4013065795615045E-3</v>
      </c>
      <c r="D479" s="26">
        <f t="shared" si="105"/>
        <v>35.044062877478389</v>
      </c>
      <c r="E479" s="26">
        <f>D479*(1-VLOOKUP(A479,USD!A:M,13,0))</f>
        <v>35.134494357052368</v>
      </c>
      <c r="F479">
        <v>34.883499999999998</v>
      </c>
      <c r="G479" s="42">
        <f t="shared" si="108"/>
        <v>-1.6289859982110189E-2</v>
      </c>
      <c r="H479" s="71">
        <f>(B479/(D479*(1-VLOOKUP(A479,USD!A:M,13,0))))-1</f>
        <v>-1.8821798040751681E-2</v>
      </c>
      <c r="I479" s="71">
        <f t="shared" si="98"/>
        <v>-1.1762007826049525E-2</v>
      </c>
      <c r="J479">
        <v>1770.3</v>
      </c>
      <c r="K479">
        <v>1804.62</v>
      </c>
      <c r="L479" s="71">
        <f t="shared" si="106"/>
        <v>1.9386544653448468E-2</v>
      </c>
      <c r="M479" s="70">
        <f t="shared" si="107"/>
        <v>5</v>
      </c>
      <c r="N479" t="s">
        <v>588</v>
      </c>
    </row>
    <row r="480" spans="1:14">
      <c r="A480" s="68">
        <v>43073</v>
      </c>
      <c r="B480">
        <v>34.57</v>
      </c>
      <c r="C480" s="71">
        <f t="shared" si="104"/>
        <v>2.8079783716046247E-3</v>
      </c>
      <c r="D480" s="26">
        <f t="shared" si="105"/>
        <v>34.751088758298145</v>
      </c>
      <c r="E480" s="26">
        <f>D480*(1-VLOOKUP(A480,USD!A:M,13,0))</f>
        <v>34.63685083820863</v>
      </c>
      <c r="F480">
        <v>34.798200000000001</v>
      </c>
      <c r="G480" s="42">
        <f t="shared" si="108"/>
        <v>-5.2110240216546311E-3</v>
      </c>
      <c r="H480" s="71">
        <f>(B480/(D480*(1-VLOOKUP(A480,USD!A:M,13,0))))-1</f>
        <v>-1.9300495452342359E-3</v>
      </c>
      <c r="I480" s="71">
        <f t="shared" si="98"/>
        <v>-6.5578104614606447E-3</v>
      </c>
      <c r="J480">
        <v>1804.62</v>
      </c>
      <c r="K480">
        <v>1797.77</v>
      </c>
      <c r="L480" s="71">
        <f t="shared" si="106"/>
        <v>-3.7958129689352749E-3</v>
      </c>
      <c r="M480" s="70">
        <f t="shared" si="107"/>
        <v>1</v>
      </c>
    </row>
    <row r="481" spans="1:13">
      <c r="A481" s="68">
        <v>43074</v>
      </c>
      <c r="B481">
        <v>33.979999999999997</v>
      </c>
      <c r="C481" s="71">
        <f t="shared" si="104"/>
        <v>-1.706682094301426E-2</v>
      </c>
      <c r="D481" s="26">
        <f t="shared" si="105"/>
        <v>34.039819630987282</v>
      </c>
      <c r="E481" s="26">
        <f>D481*(1-VLOOKUP(A481,USD!A:M,13,0))</f>
        <v>34.037195961705748</v>
      </c>
      <c r="F481">
        <v>34.168799999999997</v>
      </c>
      <c r="G481" s="42">
        <f t="shared" si="108"/>
        <v>-1.7573427719584922E-3</v>
      </c>
      <c r="H481" s="71">
        <f>(B481/(D481*(1-VLOOKUP(A481,USD!A:M,13,0))))-1</f>
        <v>-1.6803958166854427E-3</v>
      </c>
      <c r="I481" s="71">
        <f t="shared" si="98"/>
        <v>-5.525508651167188E-3</v>
      </c>
      <c r="J481">
        <v>1797.77</v>
      </c>
      <c r="K481">
        <v>1758.59</v>
      </c>
      <c r="L481" s="71">
        <f t="shared" si="106"/>
        <v>-2.1793666598063144E-2</v>
      </c>
      <c r="M481" s="70">
        <f t="shared" si="107"/>
        <v>2</v>
      </c>
    </row>
    <row r="482" spans="1:13">
      <c r="A482" s="68">
        <v>43075</v>
      </c>
      <c r="B482">
        <v>34.18</v>
      </c>
      <c r="C482" s="71">
        <f t="shared" si="104"/>
        <v>5.8858151854033203E-3</v>
      </c>
      <c r="D482" s="26">
        <f t="shared" si="105"/>
        <v>34.668530770674231</v>
      </c>
      <c r="E482" s="26">
        <f>D482*(1-VLOOKUP(A482,USD!A:M,13,0))</f>
        <v>34.65928470104263</v>
      </c>
      <c r="F482">
        <v>34.462699999999998</v>
      </c>
      <c r="G482" s="42">
        <f t="shared" si="108"/>
        <v>-1.4091476039344464E-2</v>
      </c>
      <c r="H482" s="71">
        <f>(B482/(D482*(1-VLOOKUP(A482,USD!A:M,13,0))))-1</f>
        <v>-1.3828464873893109E-2</v>
      </c>
      <c r="I482" s="71">
        <f t="shared" si="98"/>
        <v>-8.203071726823441E-3</v>
      </c>
      <c r="J482">
        <v>1758.59</v>
      </c>
      <c r="K482">
        <v>1784.31</v>
      </c>
      <c r="L482" s="71">
        <f t="shared" si="106"/>
        <v>1.462535326596881E-2</v>
      </c>
      <c r="M482" s="70">
        <f t="shared" si="107"/>
        <v>3</v>
      </c>
    </row>
    <row r="483" spans="1:13">
      <c r="A483" s="68">
        <v>43076</v>
      </c>
      <c r="B483">
        <v>33.770000000000003</v>
      </c>
      <c r="C483" s="71">
        <f t="shared" si="104"/>
        <v>-1.1995318899941432E-2</v>
      </c>
      <c r="D483" s="26">
        <f t="shared" si="105"/>
        <v>34.321319318391986</v>
      </c>
      <c r="E483" s="26">
        <f>D483*(1-VLOOKUP(A483,USD!A:M,13,0))</f>
        <v>34.299158847737829</v>
      </c>
      <c r="F483">
        <v>34.010300000000001</v>
      </c>
      <c r="G483" s="42">
        <f t="shared" si="108"/>
        <v>-1.6063465197171056E-2</v>
      </c>
      <c r="H483" s="71">
        <f>(B483/(D483*(1-VLOOKUP(A483,USD!A:M,13,0))))-1</f>
        <v>-1.5427749994887274E-2</v>
      </c>
      <c r="I483" s="71">
        <f t="shared" si="98"/>
        <v>-7.0655066259338595E-3</v>
      </c>
      <c r="J483">
        <v>1784.31</v>
      </c>
      <c r="K483">
        <v>1776.99</v>
      </c>
      <c r="L483" s="71">
        <f t="shared" si="106"/>
        <v>-4.1024261479226665E-3</v>
      </c>
      <c r="M483" s="70">
        <f t="shared" si="107"/>
        <v>4</v>
      </c>
    </row>
    <row r="484" spans="1:13">
      <c r="A484" s="68">
        <v>43077</v>
      </c>
      <c r="B484">
        <v>34.299999999999997</v>
      </c>
      <c r="C484" s="71">
        <f t="shared" si="104"/>
        <v>1.5694403316552918E-2</v>
      </c>
      <c r="D484" s="26">
        <f t="shared" si="105"/>
        <v>34.300642799340466</v>
      </c>
      <c r="E484" s="26">
        <f>D484*(1-VLOOKUP(A484,USD!A:M,13,0))</f>
        <v>34.299373982312687</v>
      </c>
      <c r="F484">
        <v>34.407499999999999</v>
      </c>
      <c r="G484" s="42">
        <f t="shared" si="108"/>
        <v>-1.8740154353102945E-5</v>
      </c>
      <c r="H484" s="71">
        <f>(B484/(D484*(1-VLOOKUP(A484,USD!A:M,13,0))))-1</f>
        <v>1.8251577641903438E-5</v>
      </c>
      <c r="I484" s="71">
        <f t="shared" si="98"/>
        <v>-3.1243188258374133E-3</v>
      </c>
      <c r="J484">
        <v>1776.99</v>
      </c>
      <c r="K484">
        <v>1792.16</v>
      </c>
      <c r="L484" s="71">
        <f t="shared" si="106"/>
        <v>8.5369079173209794E-3</v>
      </c>
      <c r="M484" s="70">
        <f t="shared" si="107"/>
        <v>5</v>
      </c>
    </row>
    <row r="485" spans="1:13">
      <c r="A485" s="68">
        <v>43080</v>
      </c>
      <c r="B485">
        <v>34.9</v>
      </c>
      <c r="C485" s="71">
        <f t="shared" si="104"/>
        <v>1.7492711370262537E-2</v>
      </c>
      <c r="D485" s="26">
        <f t="shared" si="105"/>
        <v>34.884016689358084</v>
      </c>
      <c r="E485" s="26">
        <f>D485*(1-VLOOKUP(A485,USD!A:M,13,0))</f>
        <v>34.896369587140697</v>
      </c>
      <c r="F485">
        <v>35.097499999999997</v>
      </c>
      <c r="G485" s="42">
        <f t="shared" si="108"/>
        <v>4.5818435371836053E-4</v>
      </c>
      <c r="H485" s="71">
        <f>(B485/(D485*(1-VLOOKUP(A485,USD!A:M,13,0))))-1</f>
        <v>1.0403411306825205E-4</v>
      </c>
      <c r="I485" s="71">
        <f t="shared" si="98"/>
        <v>-5.6271814231781958E-3</v>
      </c>
      <c r="J485">
        <v>1792.16</v>
      </c>
      <c r="K485">
        <v>1816.98</v>
      </c>
      <c r="L485" s="71">
        <f t="shared" si="106"/>
        <v>1.3849209891973802E-2</v>
      </c>
      <c r="M485" s="70">
        <f t="shared" si="107"/>
        <v>1</v>
      </c>
    </row>
    <row r="486" spans="1:13">
      <c r="A486" s="68">
        <v>43081</v>
      </c>
      <c r="B486">
        <v>34.634999999999998</v>
      </c>
      <c r="C486" s="71">
        <f t="shared" si="104"/>
        <v>-7.5931232091690504E-3</v>
      </c>
      <c r="D486" s="26">
        <f t="shared" si="105"/>
        <v>34.744203169545067</v>
      </c>
      <c r="E486" s="26">
        <f>D486*(1-VLOOKUP(A486,USD!A:M,13,0))</f>
        <v>34.744203169545067</v>
      </c>
      <c r="F486">
        <v>34.789099999999998</v>
      </c>
      <c r="G486" s="42">
        <f t="shared" si="108"/>
        <v>-3.1430615637427772E-3</v>
      </c>
      <c r="H486" s="71">
        <f>(B486/(D486*(1-VLOOKUP(A486,USD!A:M,13,0))))-1</f>
        <v>-3.1430615637427772E-3</v>
      </c>
      <c r="I486" s="71">
        <f t="shared" si="98"/>
        <v>-4.4295483355418774E-3</v>
      </c>
      <c r="J486">
        <v>1816.98</v>
      </c>
      <c r="K486">
        <v>1798.69</v>
      </c>
      <c r="L486" s="71">
        <f t="shared" si="106"/>
        <v>-1.006615372761388E-2</v>
      </c>
      <c r="M486" s="70">
        <f t="shared" si="107"/>
        <v>2</v>
      </c>
    </row>
    <row r="487" spans="1:13">
      <c r="A487" s="68">
        <v>43082</v>
      </c>
      <c r="B487">
        <v>35.08</v>
      </c>
      <c r="C487" s="71">
        <f t="shared" si="104"/>
        <v>1.2848274866464671E-2</v>
      </c>
      <c r="D487" s="26">
        <f t="shared" si="105"/>
        <v>34.932226019491956</v>
      </c>
      <c r="E487" s="26">
        <f>D487*(1-VLOOKUP(A487,USD!A:M,13,0))</f>
        <v>34.973931102320883</v>
      </c>
      <c r="F487">
        <v>35.080599999999997</v>
      </c>
      <c r="G487" s="42">
        <f t="shared" si="108"/>
        <v>4.230305289607994E-3</v>
      </c>
      <c r="H487" s="71">
        <f>(B487/(D487*(1-VLOOKUP(A487,USD!A:M,13,0))))-1</f>
        <v>3.0327988400502548E-3</v>
      </c>
      <c r="I487" s="71">
        <f t="shared" si="98"/>
        <v>-1.7103470294044243E-5</v>
      </c>
      <c r="J487">
        <v>1798.69</v>
      </c>
      <c r="K487">
        <v>1806.09</v>
      </c>
      <c r="L487" s="71">
        <f t="shared" si="106"/>
        <v>4.1141052654987131E-3</v>
      </c>
      <c r="M487" s="70">
        <f t="shared" si="107"/>
        <v>3</v>
      </c>
    </row>
    <row r="488" spans="1:13">
      <c r="A488" s="68">
        <v>43083</v>
      </c>
      <c r="B488">
        <v>34.72</v>
      </c>
      <c r="C488" s="71">
        <f t="shared" si="104"/>
        <v>-1.0262257696693311E-2</v>
      </c>
      <c r="D488" s="26">
        <f t="shared" si="105"/>
        <v>34.85237380418473</v>
      </c>
      <c r="E488" s="26">
        <f>D488*(1-VLOOKUP(A488,USD!A:M,13,0))</f>
        <v>34.87704708172253</v>
      </c>
      <c r="F488">
        <v>34.837000000000003</v>
      </c>
      <c r="G488" s="42">
        <f t="shared" si="108"/>
        <v>-3.7981287853866563E-3</v>
      </c>
      <c r="H488" s="71">
        <f>(B488/(D488*(1-VLOOKUP(A488,USD!A:M,13,0))))-1</f>
        <v>-4.5028778197461206E-3</v>
      </c>
      <c r="I488" s="71">
        <f t="shared" si="98"/>
        <v>-3.3584981485204057E-3</v>
      </c>
      <c r="J488">
        <v>1806.09</v>
      </c>
      <c r="K488">
        <v>1794.34</v>
      </c>
      <c r="L488" s="71">
        <f t="shared" si="106"/>
        <v>-6.5057666007785064E-3</v>
      </c>
      <c r="M488" s="70">
        <f t="shared" si="107"/>
        <v>4</v>
      </c>
    </row>
    <row r="489" spans="1:13">
      <c r="A489" s="68">
        <v>43084</v>
      </c>
      <c r="B489">
        <v>34.520000000000003</v>
      </c>
      <c r="C489" s="71">
        <f t="shared" si="104"/>
        <v>-5.7603686635943063E-3</v>
      </c>
      <c r="D489" s="26">
        <f t="shared" si="105"/>
        <v>34.635667092078428</v>
      </c>
      <c r="E489" s="26">
        <f>D489*(1-VLOOKUP(A489,USD!A:M,13,0))</f>
        <v>34.645469414428682</v>
      </c>
      <c r="F489">
        <v>34.603499999999997</v>
      </c>
      <c r="G489" s="42">
        <f t="shared" si="108"/>
        <v>-3.339537008798632E-3</v>
      </c>
      <c r="H489" s="71">
        <f>(B489/(D489*(1-VLOOKUP(A489,USD!A:M,13,0))))-1</f>
        <v>-3.6215244460340301E-3</v>
      </c>
      <c r="I489" s="71">
        <f t="shared" si="98"/>
        <v>-2.4130507029633819E-3</v>
      </c>
      <c r="J489">
        <v>1794.34</v>
      </c>
      <c r="K489">
        <v>1783.97</v>
      </c>
      <c r="L489" s="71">
        <f t="shared" si="106"/>
        <v>-5.7792837477846914E-3</v>
      </c>
      <c r="M489" s="70">
        <f t="shared" si="107"/>
        <v>5</v>
      </c>
    </row>
    <row r="490" spans="1:13">
      <c r="A490" s="68">
        <v>43087</v>
      </c>
      <c r="B490">
        <v>34.24</v>
      </c>
      <c r="C490" s="71">
        <f t="shared" si="104"/>
        <v>-8.1112398609501923E-3</v>
      </c>
      <c r="D490" s="26">
        <f t="shared" si="105"/>
        <v>34.538908300027465</v>
      </c>
      <c r="E490" s="26">
        <f>D490*(1-VLOOKUP(A490,USD!A:M,13,0))</f>
        <v>34.515782234453539</v>
      </c>
      <c r="F490">
        <v>34.216999999999999</v>
      </c>
      <c r="G490" s="42">
        <f t="shared" si="108"/>
        <v>-8.6542486355084547E-3</v>
      </c>
      <c r="H490" s="71">
        <f>(B490/(D490*(1-VLOOKUP(A490,USD!A:M,13,0))))-1</f>
        <v>-7.9900328661319797E-3</v>
      </c>
      <c r="I490" s="71">
        <f t="shared" si="98"/>
        <v>6.7218049507555833E-4</v>
      </c>
      <c r="J490">
        <v>1783.97</v>
      </c>
      <c r="K490">
        <v>1780.64</v>
      </c>
      <c r="L490" s="71">
        <f t="shared" si="106"/>
        <v>-1.8666233176566349E-3</v>
      </c>
      <c r="M490" s="70">
        <f t="shared" si="107"/>
        <v>1</v>
      </c>
    </row>
    <row r="491" spans="1:13">
      <c r="A491" s="68">
        <v>43088</v>
      </c>
      <c r="B491">
        <v>34.64</v>
      </c>
      <c r="C491" s="71">
        <f t="shared" si="104"/>
        <v>1.1682242990654235E-2</v>
      </c>
      <c r="D491" s="26">
        <f t="shared" si="105"/>
        <v>34.560199984275307</v>
      </c>
      <c r="E491" s="26">
        <f>D491*(1-VLOOKUP(A491,USD!A:M,13,0))</f>
        <v>34.596839444154242</v>
      </c>
      <c r="F491">
        <v>34.575499999999998</v>
      </c>
      <c r="G491" s="42">
        <f t="shared" si="108"/>
        <v>2.309014871470616E-3</v>
      </c>
      <c r="H491" s="71">
        <f>(B491/(D491*(1-VLOOKUP(A491,USD!A:M,13,0))))-1</f>
        <v>1.247528865040648E-3</v>
      </c>
      <c r="I491" s="71">
        <f t="shared" si="98"/>
        <v>1.8654827840522969E-3</v>
      </c>
      <c r="J491">
        <v>1780.64</v>
      </c>
      <c r="K491">
        <v>1798.5</v>
      </c>
      <c r="L491" s="71">
        <f t="shared" si="106"/>
        <v>1.0030101536526059E-2</v>
      </c>
      <c r="M491" s="70">
        <f t="shared" si="107"/>
        <v>2</v>
      </c>
    </row>
    <row r="492" spans="1:13">
      <c r="A492" s="68">
        <v>43089</v>
      </c>
      <c r="B492">
        <v>34.3504</v>
      </c>
      <c r="C492" s="71">
        <f t="shared" si="104"/>
        <v>-8.3602771362586425E-3</v>
      </c>
      <c r="D492" s="26">
        <f t="shared" si="105"/>
        <v>34.266175676953019</v>
      </c>
      <c r="E492" s="26">
        <f>D492*(1-VLOOKUP(A492,USD!A:M,13,0))</f>
        <v>34.474642852979834</v>
      </c>
      <c r="F492">
        <v>34.558700000000002</v>
      </c>
      <c r="G492" s="42">
        <f t="shared" si="108"/>
        <v>2.4579434787532772E-3</v>
      </c>
      <c r="H492" s="71">
        <f>(B492/(D492*(1-VLOOKUP(A492,USD!A:M,13,0))))-1</f>
        <v>-3.6038909383246942E-3</v>
      </c>
      <c r="I492" s="71">
        <f t="shared" si="98"/>
        <v>-6.0274258001603576E-3</v>
      </c>
      <c r="J492">
        <v>1798.5</v>
      </c>
      <c r="K492">
        <v>1782.41</v>
      </c>
      <c r="L492" s="71">
        <f t="shared" si="106"/>
        <v>-8.946344175701948E-3</v>
      </c>
      <c r="M492" s="70">
        <f t="shared" si="107"/>
        <v>3</v>
      </c>
    </row>
    <row r="493" spans="1:13">
      <c r="A493" s="68">
        <v>43090</v>
      </c>
      <c r="B493">
        <v>34.92</v>
      </c>
      <c r="C493" s="71">
        <f t="shared" si="104"/>
        <v>1.6582048535097149E-2</v>
      </c>
      <c r="D493" s="26">
        <f t="shared" si="105"/>
        <v>34.700819529737821</v>
      </c>
      <c r="E493" s="26">
        <f>D493*(1-VLOOKUP(A493,USD!A:M,13,0))</f>
        <v>34.699392176004324</v>
      </c>
      <c r="F493">
        <v>34.700000000000003</v>
      </c>
      <c r="G493" s="42">
        <f t="shared" si="108"/>
        <v>6.3162908897396175E-3</v>
      </c>
      <c r="H493" s="71">
        <f>(B493/(D493*(1-VLOOKUP(A493,USD!A:M,13,0))))-1</f>
        <v>6.357685543213476E-3</v>
      </c>
      <c r="I493" s="71">
        <f t="shared" si="98"/>
        <v>6.3400576368874972E-3</v>
      </c>
      <c r="J493">
        <v>1782.41</v>
      </c>
      <c r="K493">
        <v>1789.74</v>
      </c>
      <c r="L493" s="71">
        <f t="shared" si="106"/>
        <v>4.1124096027287393E-3</v>
      </c>
      <c r="M493" s="70">
        <f t="shared" si="107"/>
        <v>4</v>
      </c>
    </row>
    <row r="494" spans="1:13">
      <c r="A494" s="68">
        <v>43091</v>
      </c>
      <c r="B494">
        <v>34.590200000000003</v>
      </c>
      <c r="C494" s="71">
        <f t="shared" si="104"/>
        <v>-9.4444444444443665E-3</v>
      </c>
      <c r="D494" s="26">
        <f t="shared" si="105"/>
        <v>34.498361773218456</v>
      </c>
      <c r="E494" s="26">
        <f>D494*(1-VLOOKUP(A494,USD!A:M,13,0))</f>
        <v>34.492370973482551</v>
      </c>
      <c r="F494">
        <v>34.833300000000001</v>
      </c>
      <c r="G494" s="42">
        <f t="shared" si="108"/>
        <v>2.6621039974379368E-3</v>
      </c>
      <c r="H494" s="71">
        <f>(B494/(D494*(1-VLOOKUP(A494,USD!A:M,13,0))))-1</f>
        <v>2.8362511406554436E-3</v>
      </c>
      <c r="I494" s="71">
        <f t="shared" si="98"/>
        <v>-6.9789540468458977E-3</v>
      </c>
      <c r="J494">
        <v>1789.74</v>
      </c>
      <c r="K494">
        <v>1779.34</v>
      </c>
      <c r="L494" s="71">
        <f t="shared" si="106"/>
        <v>-5.8108999072491452E-3</v>
      </c>
      <c r="M494" s="70">
        <f t="shared" si="107"/>
        <v>5</v>
      </c>
    </row>
    <row r="495" spans="1:13">
      <c r="A495" s="68">
        <v>43094</v>
      </c>
      <c r="B495">
        <v>34.590200000000003</v>
      </c>
      <c r="C495" s="71">
        <f t="shared" si="104"/>
        <v>0</v>
      </c>
      <c r="D495" s="26">
        <f t="shared" si="105"/>
        <v>34.372664287320021</v>
      </c>
      <c r="E495" s="26">
        <f>D495*(1-VLOOKUP(A495,USD!A:M,13,0))</f>
        <v>34.372664287320021</v>
      </c>
      <c r="F495">
        <v>34.833300000000001</v>
      </c>
      <c r="G495" s="42">
        <f t="shared" si="108"/>
        <v>6.3287416669715046E-3</v>
      </c>
      <c r="H495" s="71">
        <f>(B495/(D495*(1-VLOOKUP(A495,USD!A:M,13,0))))-1</f>
        <v>6.3287416669715046E-3</v>
      </c>
      <c r="I495" s="71">
        <f t="shared" si="98"/>
        <v>-6.9789540468458977E-3</v>
      </c>
      <c r="J495">
        <v>1779.34</v>
      </c>
      <c r="K495">
        <v>1755.81</v>
      </c>
      <c r="L495" s="71">
        <f t="shared" si="106"/>
        <v>-1.3224004406128143E-2</v>
      </c>
      <c r="M495" s="70">
        <f t="shared" si="107"/>
        <v>1</v>
      </c>
    </row>
    <row r="496" spans="1:13">
      <c r="A496" s="68">
        <v>43095</v>
      </c>
      <c r="B496">
        <v>34.450000000000003</v>
      </c>
      <c r="C496" s="71">
        <f t="shared" si="104"/>
        <v>-4.0531711293950723E-3</v>
      </c>
      <c r="D496" s="26">
        <f t="shared" si="105"/>
        <v>34.893015022126541</v>
      </c>
      <c r="E496" s="26">
        <f>D496*(1-VLOOKUP(A496,USD!A:M,13,0))</f>
        <v>35.024856824524569</v>
      </c>
      <c r="F496">
        <v>34.6175</v>
      </c>
      <c r="G496" s="42">
        <f t="shared" si="108"/>
        <v>-1.2696381262714329E-2</v>
      </c>
      <c r="H496" s="71">
        <f>(B496/(D496*(1-VLOOKUP(A496,USD!A:M,13,0))))-1</f>
        <v>-1.6412824395103609E-2</v>
      </c>
      <c r="I496" s="71">
        <f t="shared" si="98"/>
        <v>-4.8385931970823526E-3</v>
      </c>
      <c r="J496">
        <v>1755.81</v>
      </c>
      <c r="K496">
        <v>1758.82</v>
      </c>
      <c r="L496" s="71">
        <f t="shared" si="106"/>
        <v>1.7143084957940147E-3</v>
      </c>
      <c r="M496" s="70">
        <f t="shared" si="107"/>
        <v>2</v>
      </c>
    </row>
    <row r="497" spans="1:13">
      <c r="A497" s="68">
        <v>43096</v>
      </c>
      <c r="B497">
        <v>33.93</v>
      </c>
      <c r="C497" s="71">
        <f t="shared" si="104"/>
        <v>-1.5094339622641617E-2</v>
      </c>
      <c r="D497" s="26">
        <f t="shared" si="105"/>
        <v>34.35021531481334</v>
      </c>
      <c r="E497" s="26">
        <f>D497*(1-VLOOKUP(A497,USD!A:M,13,0))</f>
        <v>34.28413158457964</v>
      </c>
      <c r="F497">
        <v>34.173099999999998</v>
      </c>
      <c r="G497" s="42">
        <f t="shared" si="108"/>
        <v>-1.2233265816884886E-2</v>
      </c>
      <c r="H497" s="71">
        <f>(B497/(D497*(1-VLOOKUP(A497,USD!A:M,13,0))))-1</f>
        <v>-1.0329314706600923E-2</v>
      </c>
      <c r="I497" s="71">
        <f t="shared" si="98"/>
        <v>-7.1137824780309611E-3</v>
      </c>
      <c r="J497">
        <v>1758.82</v>
      </c>
      <c r="K497">
        <v>1745.24</v>
      </c>
      <c r="L497" s="71">
        <f t="shared" si="106"/>
        <v>-7.7210857279311762E-3</v>
      </c>
      <c r="M497" s="70">
        <f t="shared" si="107"/>
        <v>3</v>
      </c>
    </row>
    <row r="498" spans="1:13">
      <c r="A498" s="68">
        <v>43097</v>
      </c>
      <c r="B498">
        <v>34.25</v>
      </c>
      <c r="C498" s="71">
        <f t="shared" si="104"/>
        <v>9.4311818449750451E-3</v>
      </c>
      <c r="D498" s="26">
        <f t="shared" si="105"/>
        <v>34.168792236024842</v>
      </c>
      <c r="E498" s="26">
        <f>D498*(1-VLOOKUP(A498,USD!A:M,13,0))</f>
        <v>34.273207422476958</v>
      </c>
      <c r="F498">
        <v>34.454500000000003</v>
      </c>
      <c r="G498" s="42">
        <f t="shared" si="108"/>
        <v>2.3766647475920166E-3</v>
      </c>
      <c r="H498" s="71">
        <f>(B498/(D498*(1-VLOOKUP(A498,USD!A:M,13,0))))-1</f>
        <v>-6.7713016149573146E-4</v>
      </c>
      <c r="I498" s="71">
        <f t="shared" si="98"/>
        <v>-5.9353640308233979E-3</v>
      </c>
      <c r="J498">
        <v>1745.24</v>
      </c>
      <c r="K498">
        <v>1745.02</v>
      </c>
      <c r="L498" s="71">
        <f t="shared" si="106"/>
        <v>-1.2605716119273858E-4</v>
      </c>
      <c r="M498" s="70">
        <f t="shared" si="107"/>
        <v>4</v>
      </c>
    </row>
    <row r="499" spans="1:13">
      <c r="A499" s="68">
        <v>43098</v>
      </c>
      <c r="B499">
        <v>34.6</v>
      </c>
      <c r="C499" s="71">
        <f t="shared" si="104"/>
        <v>1.0218978102189746E-2</v>
      </c>
      <c r="D499" s="26">
        <f t="shared" si="105"/>
        <v>34.60515032778995</v>
      </c>
      <c r="E499" s="26">
        <f>D499*(1-VLOOKUP(A499,USD!A:M,13,0))</f>
        <v>34.707451011215504</v>
      </c>
      <c r="F499">
        <v>34.789299999999997</v>
      </c>
      <c r="G499" s="42">
        <f t="shared" si="108"/>
        <v>-1.4883125029552247E-4</v>
      </c>
      <c r="H499" s="71">
        <f>(B499/(D499*(1-VLOOKUP(A499,USD!A:M,13,0))))-1</f>
        <v>-3.0959061551589784E-3</v>
      </c>
      <c r="I499" s="71">
        <f t="shared" si="98"/>
        <v>-5.4413282244827332E-3</v>
      </c>
      <c r="J499">
        <v>1745.02</v>
      </c>
      <c r="K499">
        <v>1752.65</v>
      </c>
      <c r="L499" s="71">
        <f t="shared" si="106"/>
        <v>4.3724427227196383E-3</v>
      </c>
      <c r="M499" s="70">
        <f t="shared" si="107"/>
        <v>5</v>
      </c>
    </row>
    <row r="500" spans="1:13">
      <c r="A500" s="68">
        <v>43102</v>
      </c>
      <c r="B500">
        <v>35.25</v>
      </c>
      <c r="C500" s="71">
        <f t="shared" si="104"/>
        <v>1.8786127167629951E-2</v>
      </c>
      <c r="D500" s="26">
        <f t="shared" si="105"/>
        <v>35.127139206915238</v>
      </c>
      <c r="E500" s="26">
        <f>D500*(1-VLOOKUP(A500,USD!A:M,13,0))</f>
        <v>35.196287194198604</v>
      </c>
      <c r="F500">
        <v>35.271099999999997</v>
      </c>
      <c r="G500" s="42">
        <f t="shared" si="108"/>
        <v>3.4976031597977464E-3</v>
      </c>
      <c r="H500" s="71">
        <f>(B500/(D500*(1-VLOOKUP(A500,USD!A:M,13,0))))-1</f>
        <v>1.5260929513680743E-3</v>
      </c>
      <c r="I500" s="71">
        <f t="shared" si="98"/>
        <v>-5.9822347474269844E-4</v>
      </c>
      <c r="J500">
        <v>1752.65</v>
      </c>
      <c r="K500">
        <v>1769.67</v>
      </c>
      <c r="L500" s="71">
        <f t="shared" si="106"/>
        <v>9.7110090434484597E-3</v>
      </c>
      <c r="M500" s="70">
        <f t="shared" si="107"/>
        <v>2</v>
      </c>
    </row>
    <row r="501" spans="1:13">
      <c r="A501" s="68">
        <v>43103</v>
      </c>
      <c r="B501">
        <v>35.75</v>
      </c>
      <c r="C501" s="71">
        <f t="shared" si="104"/>
        <v>1.4184397163120588E-2</v>
      </c>
      <c r="D501" s="26">
        <f t="shared" si="105"/>
        <v>35.783523209411918</v>
      </c>
      <c r="E501" s="26">
        <f>D501*(1-VLOOKUP(A501,USD!A:M,13,0))</f>
        <v>35.803509222059041</v>
      </c>
      <c r="F501">
        <v>35.762999999999998</v>
      </c>
      <c r="G501" s="42">
        <f t="shared" si="108"/>
        <v>-9.3683367106511817E-4</v>
      </c>
      <c r="H501" s="71">
        <f>(B501/(D501*(1-VLOOKUP(A501,USD!A:M,13,0))))-1</f>
        <v>-1.4945245095158155E-3</v>
      </c>
      <c r="I501" s="71">
        <f t="shared" si="98"/>
        <v>-3.6350418029806875E-4</v>
      </c>
      <c r="J501">
        <v>1769.67</v>
      </c>
      <c r="K501">
        <v>1795.38</v>
      </c>
      <c r="L501" s="71">
        <f t="shared" si="106"/>
        <v>1.4528132363661017E-2</v>
      </c>
      <c r="M501" s="70">
        <f t="shared" si="107"/>
        <v>3</v>
      </c>
    </row>
    <row r="502" spans="1:13">
      <c r="A502" s="68">
        <v>43104</v>
      </c>
      <c r="B502">
        <v>35.86</v>
      </c>
      <c r="C502" s="71">
        <f t="shared" si="104"/>
        <v>3.0769230769229772E-3</v>
      </c>
      <c r="D502" s="26">
        <f t="shared" si="105"/>
        <v>35.747662015840653</v>
      </c>
      <c r="E502" s="26">
        <f>D502*(1-VLOOKUP(A502,USD!A:M,13,0))</f>
        <v>35.79297059007272</v>
      </c>
      <c r="F502">
        <v>35.898800000000001</v>
      </c>
      <c r="G502" s="42">
        <f t="shared" si="108"/>
        <v>3.1425267506883792E-3</v>
      </c>
      <c r="H502" s="71">
        <f>(B502/(D502*(1-VLOOKUP(A502,USD!A:M,13,0))))-1</f>
        <v>1.8726975945906332E-3</v>
      </c>
      <c r="I502" s="71">
        <f t="shared" si="98"/>
        <v>-1.0808160718465132E-3</v>
      </c>
      <c r="J502">
        <v>1795.38</v>
      </c>
      <c r="K502">
        <v>1794.61</v>
      </c>
      <c r="L502" s="71">
        <f t="shared" si="106"/>
        <v>-4.2887856609752362E-4</v>
      </c>
      <c r="M502" s="70">
        <f t="shared" si="107"/>
        <v>4</v>
      </c>
    </row>
    <row r="503" spans="1:13">
      <c r="A503" s="68">
        <v>43105</v>
      </c>
      <c r="B503">
        <v>35.770000000000003</v>
      </c>
      <c r="C503" s="71">
        <f t="shared" si="104"/>
        <v>-2.5097601784717094E-3</v>
      </c>
      <c r="D503" s="26">
        <f t="shared" si="105"/>
        <v>36.035025044995855</v>
      </c>
      <c r="E503" s="26">
        <f>D503*(1-VLOOKUP(A503,USD!A:M,13,0))</f>
        <v>36.08448127363684</v>
      </c>
      <c r="F503">
        <v>35.857900000000001</v>
      </c>
      <c r="G503" s="42">
        <f t="shared" si="108"/>
        <v>-7.3546513333880847E-3</v>
      </c>
      <c r="H503" s="71">
        <f>(B503/(D503*(1-VLOOKUP(A503,USD!A:M,13,0))))-1</f>
        <v>-8.7151390996049738E-3</v>
      </c>
      <c r="I503" s="71">
        <f t="shared" si="98"/>
        <v>-2.4513426608919753E-3</v>
      </c>
      <c r="J503">
        <v>1794.61</v>
      </c>
      <c r="K503">
        <v>1801.42</v>
      </c>
      <c r="L503" s="71">
        <f t="shared" si="106"/>
        <v>3.7946963407091694E-3</v>
      </c>
      <c r="M503" s="70">
        <f t="shared" si="107"/>
        <v>5</v>
      </c>
    </row>
    <row r="504" spans="1:13">
      <c r="A504" s="68">
        <v>43108</v>
      </c>
      <c r="B504">
        <v>35.69</v>
      </c>
      <c r="C504" s="71">
        <f t="shared" si="104"/>
        <v>-2.236511042773448E-3</v>
      </c>
      <c r="D504" s="26">
        <f t="shared" si="105"/>
        <v>35.952251370585429</v>
      </c>
      <c r="E504" s="26">
        <f>D504*(1-VLOOKUP(A504,USD!A:M,13,0))</f>
        <v>35.857008866265325</v>
      </c>
      <c r="F504">
        <v>35.858600000000003</v>
      </c>
      <c r="G504" s="42">
        <f t="shared" si="108"/>
        <v>-7.2944352742257967E-3</v>
      </c>
      <c r="H504" s="71">
        <f>(B504/(D504*(1-VLOOKUP(A504,USD!A:M,13,0))))-1</f>
        <v>-4.6576351889309198E-3</v>
      </c>
      <c r="I504" s="71">
        <f t="shared" si="98"/>
        <v>-4.701800962670144E-3</v>
      </c>
      <c r="J504">
        <v>1801.42</v>
      </c>
      <c r="K504">
        <v>1806.16</v>
      </c>
      <c r="L504" s="71">
        <f t="shared" si="106"/>
        <v>2.6312575634777069E-3</v>
      </c>
      <c r="M504" s="70">
        <f t="shared" si="107"/>
        <v>1</v>
      </c>
    </row>
    <row r="505" spans="1:13">
      <c r="A505" s="68">
        <v>43109</v>
      </c>
      <c r="B505">
        <v>35.619999999999997</v>
      </c>
      <c r="C505" s="71">
        <f t="shared" si="104"/>
        <v>-1.9613337069207537E-3</v>
      </c>
      <c r="D505" s="26">
        <f t="shared" si="105"/>
        <v>35.807576501528104</v>
      </c>
      <c r="E505" s="26">
        <f>D505*(1-VLOOKUP(A505,USD!A:M,13,0))</f>
        <v>35.592879985891983</v>
      </c>
      <c r="F505">
        <v>35.762999999999998</v>
      </c>
      <c r="G505" s="42">
        <f t="shared" si="108"/>
        <v>-5.238458445242733E-3</v>
      </c>
      <c r="H505" s="71">
        <f>(B505/(D505*(1-VLOOKUP(A505,USD!A:M,13,0))))-1</f>
        <v>7.6195053951133573E-4</v>
      </c>
      <c r="I505" s="71">
        <f t="shared" si="98"/>
        <v>-3.9985459832788672E-3</v>
      </c>
      <c r="J505">
        <v>1806.16</v>
      </c>
      <c r="K505">
        <v>1803.59</v>
      </c>
      <c r="L505" s="71">
        <f t="shared" si="106"/>
        <v>-1.422908269477885E-3</v>
      </c>
      <c r="M505" s="70">
        <f t="shared" si="107"/>
        <v>2</v>
      </c>
    </row>
    <row r="506" spans="1:13">
      <c r="A506" s="68">
        <v>43110</v>
      </c>
      <c r="B506">
        <v>35.39</v>
      </c>
      <c r="C506" s="71">
        <f t="shared" si="104"/>
        <v>-6.457046603031924E-3</v>
      </c>
      <c r="D506" s="26">
        <f t="shared" si="105"/>
        <v>35.514941888123133</v>
      </c>
      <c r="E506" s="26">
        <f>D506*(1-VLOOKUP(A506,USD!A:M,13,0))</f>
        <v>35.589101825701135</v>
      </c>
      <c r="F506">
        <v>35.645499999999998</v>
      </c>
      <c r="G506" s="42">
        <f t="shared" si="108"/>
        <v>-3.5180090823945243E-3</v>
      </c>
      <c r="H506" s="71">
        <f>(B506/(D506*(1-VLOOKUP(A506,USD!A:M,13,0))))-1</f>
        <v>-5.5944605367183042E-3</v>
      </c>
      <c r="I506" s="71">
        <f t="shared" si="98"/>
        <v>-7.1678051928012465E-3</v>
      </c>
      <c r="J506">
        <v>1803.59</v>
      </c>
      <c r="K506">
        <v>1791.08</v>
      </c>
      <c r="L506" s="71">
        <f t="shared" si="106"/>
        <v>-6.9361662018530001E-3</v>
      </c>
      <c r="M506" s="70">
        <f t="shared" si="107"/>
        <v>3</v>
      </c>
    </row>
    <row r="507" spans="1:13">
      <c r="A507" s="68">
        <v>43111</v>
      </c>
      <c r="B507">
        <v>36</v>
      </c>
      <c r="C507" s="71">
        <f t="shared" si="104"/>
        <v>1.7236507487990993E-2</v>
      </c>
      <c r="D507" s="26">
        <f t="shared" si="105"/>
        <v>35.90720708455234</v>
      </c>
      <c r="E507" s="26">
        <f>D507*(1-VLOOKUP(A507,USD!A:M,13,0))</f>
        <v>36.078261373902905</v>
      </c>
      <c r="F507" s="70">
        <v>36.0501</v>
      </c>
      <c r="G507" s="42">
        <f t="shared" si="108"/>
        <v>2.584242077896981E-3</v>
      </c>
      <c r="H507" s="71">
        <f>(B507/(D507*(1-VLOOKUP(A507,USD!A:M,13,0))))-1</f>
        <v>-2.1692113456308615E-3</v>
      </c>
      <c r="I507" s="71">
        <f t="shared" si="98"/>
        <v>-1.3897326221009587E-3</v>
      </c>
      <c r="J507">
        <v>1791.08</v>
      </c>
      <c r="K507">
        <v>1804.23</v>
      </c>
      <c r="L507" s="71">
        <f t="shared" si="106"/>
        <v>7.3419389418676317E-3</v>
      </c>
      <c r="M507" s="70">
        <f t="shared" si="107"/>
        <v>4</v>
      </c>
    </row>
    <row r="508" spans="1:13">
      <c r="A508" s="68">
        <v>43112</v>
      </c>
      <c r="B508">
        <v>36.06</v>
      </c>
      <c r="C508" s="71">
        <f t="shared" si="104"/>
        <v>1.6666666666667052E-3</v>
      </c>
      <c r="D508" s="26">
        <f t="shared" si="105"/>
        <v>35.680054134450707</v>
      </c>
      <c r="E508" s="26">
        <f>D508*(1-VLOOKUP(A508,USD!A:M,13,0))</f>
        <v>35.854678195658224</v>
      </c>
      <c r="F508">
        <v>36.0501</v>
      </c>
      <c r="G508" s="42">
        <f t="shared" si="108"/>
        <v>1.0648690837675723E-2</v>
      </c>
      <c r="H508" s="71">
        <f>(B508/(D508*(1-VLOOKUP(A508,USD!A:M,13,0))))-1</f>
        <v>5.7264997114558902E-3</v>
      </c>
      <c r="I508" s="71">
        <f t="shared" si="98"/>
        <v>2.7461782352888875E-4</v>
      </c>
      <c r="J508">
        <v>1804.23</v>
      </c>
      <c r="K508" s="70">
        <v>1785.71</v>
      </c>
      <c r="L508" s="71">
        <f t="shared" si="106"/>
        <v>-1.0264766687174021E-2</v>
      </c>
      <c r="M508" s="70">
        <f t="shared" si="107"/>
        <v>5</v>
      </c>
    </row>
    <row r="509" spans="1:13">
      <c r="A509" s="68">
        <v>43115</v>
      </c>
      <c r="B509">
        <v>36.06</v>
      </c>
      <c r="C509" s="71">
        <f t="shared" si="104"/>
        <v>0</v>
      </c>
      <c r="D509" s="26">
        <f t="shared" si="105"/>
        <v>34.978313534672481</v>
      </c>
      <c r="E509" s="26">
        <f>D509*(1-VLOOKUP(A509,USD!A:M,13,0))</f>
        <v>35.143109214330806</v>
      </c>
      <c r="F509">
        <v>35.14</v>
      </c>
      <c r="G509" s="42">
        <f t="shared" si="108"/>
        <v>3.0924488805193384E-2</v>
      </c>
      <c r="H509" s="71">
        <f>(B509/(D509*(1-VLOOKUP(A509,USD!A:M,13,0))))-1</f>
        <v>2.6090201071204744E-2</v>
      </c>
      <c r="I509" s="71">
        <f t="shared" si="98"/>
        <v>2.6180990324416564E-2</v>
      </c>
      <c r="J509" s="70">
        <v>1785.71</v>
      </c>
      <c r="K509">
        <v>1732.62</v>
      </c>
      <c r="L509" s="71">
        <f t="shared" si="106"/>
        <v>-2.9730471353131338E-2</v>
      </c>
      <c r="M509" s="70">
        <f t="shared" si="107"/>
        <v>1</v>
      </c>
    </row>
    <row r="510" spans="1:13">
      <c r="A510" s="68">
        <v>43116</v>
      </c>
      <c r="B510">
        <v>35.39</v>
      </c>
      <c r="C510" s="71">
        <f t="shared" si="104"/>
        <v>-1.8580144204104365E-2</v>
      </c>
      <c r="D510" s="26">
        <f t="shared" si="105"/>
        <v>35.078750101003102</v>
      </c>
      <c r="E510" s="26">
        <f>D510*(1-VLOOKUP(A510,USD!A:M,13,0))</f>
        <v>35.040936015022531</v>
      </c>
      <c r="F510">
        <v>35.454999999999998</v>
      </c>
      <c r="G510" s="42">
        <f t="shared" si="108"/>
        <v>8.8728902284347377E-3</v>
      </c>
      <c r="H510" s="71">
        <f>(B510/(D510*(1-VLOOKUP(A510,USD!A:M,13,0))))-1</f>
        <v>9.9616056154385735E-3</v>
      </c>
      <c r="I510" s="71">
        <f t="shared" si="98"/>
        <v>-1.8333098293611405E-3</v>
      </c>
      <c r="J510">
        <v>1732.62</v>
      </c>
      <c r="K510">
        <v>1729.6</v>
      </c>
      <c r="L510" s="71">
        <f t="shared" si="106"/>
        <v>-1.7430250141404757E-3</v>
      </c>
      <c r="M510" s="70">
        <f t="shared" si="107"/>
        <v>2</v>
      </c>
    </row>
    <row r="511" spans="1:13">
      <c r="A511" s="68">
        <v>43117</v>
      </c>
      <c r="B511">
        <v>35.380000000000003</v>
      </c>
      <c r="C511" s="71">
        <f t="shared" si="104"/>
        <v>-2.8256569652440611E-4</v>
      </c>
      <c r="D511" s="26">
        <f t="shared" si="105"/>
        <v>35.709802064061059</v>
      </c>
      <c r="E511" s="26">
        <f>D511*(1-VLOOKUP(A511,USD!A:M,13,0))</f>
        <v>35.756350222717124</v>
      </c>
      <c r="F511">
        <v>35.413699999999999</v>
      </c>
      <c r="G511" s="42">
        <f t="shared" si="108"/>
        <v>-9.2356172534759917E-3</v>
      </c>
      <c r="H511" s="71">
        <f>(B511/(D511*(1-VLOOKUP(A511,USD!A:M,13,0))))-1</f>
        <v>-1.0525409343317582E-2</v>
      </c>
      <c r="I511" s="71">
        <f t="shared" si="98"/>
        <v>-9.5160912302294509E-4</v>
      </c>
      <c r="J511">
        <v>1729.6</v>
      </c>
      <c r="K511">
        <v>1742.03</v>
      </c>
      <c r="L511" s="71">
        <f t="shared" si="106"/>
        <v>7.1866327474561231E-3</v>
      </c>
      <c r="M511" s="70">
        <f t="shared" si="107"/>
        <v>3</v>
      </c>
    </row>
    <row r="512" spans="1:13">
      <c r="A512" s="68">
        <v>43118</v>
      </c>
      <c r="B512">
        <v>35.21</v>
      </c>
      <c r="C512" s="71">
        <f t="shared" si="104"/>
        <v>-4.8049745618994333E-3</v>
      </c>
      <c r="D512" s="26">
        <f t="shared" si="105"/>
        <v>35.331774194474264</v>
      </c>
      <c r="E512" s="26">
        <f>D512*(1-VLOOKUP(A512,USD!A:M,13,0))</f>
        <v>35.375358249650461</v>
      </c>
      <c r="F512">
        <v>35.388199999999998</v>
      </c>
      <c r="G512" s="42">
        <f t="shared" si="108"/>
        <v>-3.4465915525212498E-3</v>
      </c>
      <c r="H512" s="71">
        <f>(B512/(D512*(1-VLOOKUP(A512,USD!A:M,13,0))))-1</f>
        <v>-4.6743908141790858E-3</v>
      </c>
      <c r="I512" s="71">
        <f t="shared" si="98"/>
        <v>-5.0355768306948878E-3</v>
      </c>
      <c r="J512">
        <v>1742.03</v>
      </c>
      <c r="K512">
        <v>1738</v>
      </c>
      <c r="L512" s="71">
        <f t="shared" si="106"/>
        <v>-2.3133929955282406E-3</v>
      </c>
      <c r="M512" s="70">
        <f t="shared" si="107"/>
        <v>4</v>
      </c>
    </row>
    <row r="513" spans="1:14">
      <c r="A513" s="68">
        <v>43119</v>
      </c>
      <c r="B513">
        <v>35.43</v>
      </c>
      <c r="C513" s="71">
        <f t="shared" si="104"/>
        <v>6.2482249360975572E-3</v>
      </c>
      <c r="D513" s="26">
        <f t="shared" si="105"/>
        <v>35.187436103567315</v>
      </c>
      <c r="E513" s="26">
        <f>D513*(1-VLOOKUP(A513,USD!A:M,13,0))</f>
        <v>35.298921034200966</v>
      </c>
      <c r="F513">
        <v>35.244700000000002</v>
      </c>
      <c r="G513" s="42">
        <f t="shared" si="108"/>
        <v>6.8934802671825057E-3</v>
      </c>
      <c r="H513" s="71">
        <f>(B513/(D513*(1-VLOOKUP(A513,USD!A:M,13,0))))-1</f>
        <v>3.7133986523847362E-3</v>
      </c>
      <c r="I513" s="71">
        <f t="shared" si="98"/>
        <v>5.2575280822364512E-3</v>
      </c>
      <c r="J513">
        <v>1738</v>
      </c>
      <c r="K513">
        <v>1728.14</v>
      </c>
      <c r="L513" s="71">
        <f t="shared" si="106"/>
        <v>-5.6731875719217006E-3</v>
      </c>
      <c r="M513" s="70">
        <f t="shared" si="107"/>
        <v>5</v>
      </c>
      <c r="N513" t="s">
        <v>634</v>
      </c>
    </row>
    <row r="514" spans="1:14">
      <c r="A514" s="68">
        <v>43122</v>
      </c>
      <c r="B514">
        <v>35.97</v>
      </c>
      <c r="C514" s="71">
        <f t="shared" si="104"/>
        <v>1.5241320914479273E-2</v>
      </c>
      <c r="D514" s="26">
        <f t="shared" si="105"/>
        <v>36.061911064497089</v>
      </c>
      <c r="E514" s="26">
        <f>D514*(1-VLOOKUP(A514,USD!A:M,13,0))</f>
        <v>36.043659897547876</v>
      </c>
      <c r="F514">
        <v>36.007899999999999</v>
      </c>
      <c r="G514" s="42">
        <f t="shared" si="108"/>
        <v>-2.5487019901054841E-3</v>
      </c>
      <c r="H514" s="71">
        <f>(B514/(D514*(1-VLOOKUP(A514,USD!A:M,13,0))))-1</f>
        <v>-2.0436298022246113E-3</v>
      </c>
      <c r="I514" s="71">
        <f t="shared" si="98"/>
        <v>-1.0525468022295481E-3</v>
      </c>
      <c r="J514">
        <v>1728.14</v>
      </c>
      <c r="K514">
        <v>1768.21</v>
      </c>
      <c r="L514" s="71">
        <f t="shared" si="106"/>
        <v>2.3186778848935719E-2</v>
      </c>
      <c r="M514" s="70">
        <f t="shared" si="107"/>
        <v>1</v>
      </c>
    </row>
    <row r="515" spans="1:14">
      <c r="A515" s="68">
        <v>43123</v>
      </c>
      <c r="B515">
        <v>36</v>
      </c>
      <c r="C515" s="71">
        <f t="shared" si="104"/>
        <v>8.3402835696411159E-4</v>
      </c>
      <c r="D515" s="26">
        <f t="shared" si="105"/>
        <v>36.000161664621281</v>
      </c>
      <c r="E515" s="26">
        <f>D515*(1-VLOOKUP(A515,USD!A:M,13,0))</f>
        <v>36.019703444728265</v>
      </c>
      <c r="F515">
        <v>36.180100000000003</v>
      </c>
      <c r="G515" s="42">
        <f t="shared" si="108"/>
        <v>-4.490663758294211E-6</v>
      </c>
      <c r="H515" s="71">
        <f>(B515/(D515*(1-VLOOKUP(A515,USD!A:M,13,0))))-1</f>
        <v>-5.4701851608796037E-4</v>
      </c>
      <c r="I515" s="71">
        <f t="shared" si="98"/>
        <v>-4.9778745774611277E-3</v>
      </c>
      <c r="J515">
        <v>1768.21</v>
      </c>
      <c r="K515">
        <v>1767.83</v>
      </c>
      <c r="L515" s="71">
        <f t="shared" si="106"/>
        <v>-2.1490660046041832E-4</v>
      </c>
      <c r="M515" s="70">
        <f t="shared" si="107"/>
        <v>2</v>
      </c>
    </row>
    <row r="516" spans="1:14">
      <c r="A516" s="68">
        <v>43124</v>
      </c>
      <c r="B516">
        <v>36.61</v>
      </c>
      <c r="C516" s="71">
        <f t="shared" si="104"/>
        <v>1.6944444444444429E-2</v>
      </c>
      <c r="D516" s="26">
        <f t="shared" si="105"/>
        <v>37.110271761425032</v>
      </c>
      <c r="E516" s="26">
        <f>D516*(1-VLOOKUP(A516,USD!A:M,13,0))</f>
        <v>37.398969219747912</v>
      </c>
      <c r="F516">
        <v>36.846499999999999</v>
      </c>
      <c r="G516" s="42">
        <f t="shared" si="108"/>
        <v>-1.3480681700236197E-2</v>
      </c>
      <c r="H516" s="71">
        <f>(B516/(D516*(1-VLOOKUP(A516,USD!A:M,13,0))))-1</f>
        <v>-2.1096015109724142E-2</v>
      </c>
      <c r="I516" s="71">
        <f t="shared" si="98"/>
        <v>-6.4185200765337624E-3</v>
      </c>
      <c r="J516">
        <v>1767.83</v>
      </c>
      <c r="K516">
        <v>1813.28</v>
      </c>
      <c r="L516" s="71">
        <f t="shared" si="106"/>
        <v>2.5709485640587726E-2</v>
      </c>
      <c r="M516" s="70">
        <f t="shared" si="107"/>
        <v>3</v>
      </c>
    </row>
    <row r="517" spans="1:14">
      <c r="A517" s="68">
        <v>43125</v>
      </c>
      <c r="B517">
        <v>36.64</v>
      </c>
      <c r="C517" s="71">
        <f t="shared" ref="C517:C580" si="109">B517/B516-1</f>
        <v>8.194482381862489E-4</v>
      </c>
      <c r="D517" s="26">
        <f t="shared" ref="D517:D580" si="110">+F516*(1+L517)</f>
        <v>36.796715121216799</v>
      </c>
      <c r="E517" s="26">
        <f>D517*(1-VLOOKUP(A517,USD!A:M,13,0))</f>
        <v>36.923890494134767</v>
      </c>
      <c r="F517">
        <v>36.991399999999999</v>
      </c>
      <c r="G517" s="42">
        <f t="shared" si="108"/>
        <v>-4.2589432426384244E-3</v>
      </c>
      <c r="H517" s="71">
        <f>(B517/(D517*(1-VLOOKUP(A517,USD!A:M,13,0))))-1</f>
        <v>-7.6885314720522846E-3</v>
      </c>
      <c r="I517" s="71">
        <f t="shared" si="98"/>
        <v>-9.4995052904187638E-3</v>
      </c>
      <c r="J517">
        <v>1813.28</v>
      </c>
      <c r="K517">
        <v>1810.83</v>
      </c>
      <c r="L517" s="71">
        <f t="shared" ref="L517:L580" si="111">+K517/J517-1</f>
        <v>-1.3511426806670501E-3</v>
      </c>
      <c r="M517" s="70">
        <f t="shared" ref="M517:M580" si="112">WEEKDAY(A517,2)</f>
        <v>4</v>
      </c>
    </row>
    <row r="518" spans="1:14">
      <c r="A518" s="68">
        <v>43126</v>
      </c>
      <c r="B518">
        <v>36.75</v>
      </c>
      <c r="C518" s="71">
        <f t="shared" si="109"/>
        <v>3.0021834061135788E-3</v>
      </c>
      <c r="D518" s="26">
        <f t="shared" si="110"/>
        <v>37.113354384453537</v>
      </c>
      <c r="E518" s="26">
        <f>D518*(1-VLOOKUP(A518,USD!A:M,13,0))</f>
        <v>37.128018582494882</v>
      </c>
      <c r="F518">
        <v>36.692399999999999</v>
      </c>
      <c r="G518" s="42">
        <f t="shared" si="108"/>
        <v>-9.790394602697039E-3</v>
      </c>
      <c r="H518" s="71">
        <f>(B518/(D518*(1-VLOOKUP(A518,USD!A:M,13,0))))-1</f>
        <v>-1.0181490877434252E-2</v>
      </c>
      <c r="I518" s="71">
        <f t="shared" si="98"/>
        <v>1.5698073715537664E-3</v>
      </c>
      <c r="J518">
        <v>1810.83</v>
      </c>
      <c r="K518">
        <v>1816.8</v>
      </c>
      <c r="L518" s="71">
        <f t="shared" si="111"/>
        <v>3.2968307350773607E-3</v>
      </c>
      <c r="M518" s="70">
        <f t="shared" si="112"/>
        <v>5</v>
      </c>
      <c r="N518" t="s">
        <v>650</v>
      </c>
    </row>
    <row r="519" spans="1:14">
      <c r="A519" s="68">
        <v>43129</v>
      </c>
      <c r="B519">
        <v>35.83</v>
      </c>
      <c r="C519" s="71">
        <f t="shared" si="109"/>
        <v>-2.5034013605442218E-2</v>
      </c>
      <c r="D519" s="26">
        <f t="shared" si="110"/>
        <v>36.34845924042272</v>
      </c>
      <c r="E519" s="26">
        <f>D519*(1-VLOOKUP(A519,USD!A:M,13,0))</f>
        <v>36.287001105769114</v>
      </c>
      <c r="F519">
        <v>35.931199999999997</v>
      </c>
      <c r="G519" s="42">
        <f t="shared" si="108"/>
        <v>-1.4263582315647394E-2</v>
      </c>
      <c r="H519" s="71">
        <f>(B519/(D519*(1-VLOOKUP(A519,USD!A:M,13,0))))-1</f>
        <v>-1.2594072032490411E-2</v>
      </c>
      <c r="I519" s="71">
        <f t="shared" si="98"/>
        <v>-2.8164937435988247E-3</v>
      </c>
      <c r="J519">
        <v>1816.8</v>
      </c>
      <c r="K519">
        <v>1799.77</v>
      </c>
      <c r="L519" s="71">
        <f t="shared" si="111"/>
        <v>-9.3736239542051569E-3</v>
      </c>
      <c r="M519" s="70">
        <f t="shared" si="112"/>
        <v>1</v>
      </c>
    </row>
    <row r="520" spans="1:14">
      <c r="A520" s="68">
        <v>43130</v>
      </c>
      <c r="B520">
        <v>35.652200000000001</v>
      </c>
      <c r="C520" s="71">
        <f t="shared" si="109"/>
        <v>-4.9623220764721809E-3</v>
      </c>
      <c r="D520" s="26">
        <f t="shared" si="110"/>
        <v>35.584419609172279</v>
      </c>
      <c r="E520" s="26">
        <f>D520*(1-VLOOKUP(A520,USD!A:M,13,0))</f>
        <v>35.617876485860194</v>
      </c>
      <c r="F520">
        <v>35.759599999999999</v>
      </c>
      <c r="G520" s="42">
        <f t="shared" si="108"/>
        <v>1.9047771910336575E-3</v>
      </c>
      <c r="H520" s="71">
        <f>(B520/(D520*(1-VLOOKUP(A520,USD!A:M,13,0))))-1</f>
        <v>9.6365975533196924E-4</v>
      </c>
      <c r="I520" s="71">
        <f t="shared" si="98"/>
        <v>-3.0033892996566003E-3</v>
      </c>
      <c r="J520">
        <v>1799.77</v>
      </c>
      <c r="K520">
        <v>1782.4</v>
      </c>
      <c r="L520" s="71">
        <f t="shared" si="111"/>
        <v>-9.6512332131327705E-3</v>
      </c>
      <c r="M520" s="70">
        <f t="shared" si="112"/>
        <v>2</v>
      </c>
    </row>
    <row r="521" spans="1:14">
      <c r="A521" s="68">
        <v>43131</v>
      </c>
      <c r="B521">
        <v>35.286000000000001</v>
      </c>
      <c r="C521" s="71">
        <f t="shared" si="109"/>
        <v>-1.0271455898934634E-2</v>
      </c>
      <c r="D521" s="26">
        <f t="shared" si="110"/>
        <v>34.809835938061035</v>
      </c>
      <c r="E521" s="26">
        <f>D521*(1-VLOOKUP(A521,USD!A:M,13,0))</f>
        <v>34.991597564749938</v>
      </c>
      <c r="F521">
        <v>35.313099999999999</v>
      </c>
      <c r="G521" s="42">
        <f t="shared" si="108"/>
        <v>1.3679009081979832E-2</v>
      </c>
      <c r="H521" s="71">
        <f>(B521/(D521*(1-VLOOKUP(A521,USD!A:M,13,0))))-1</f>
        <v>8.4135179797175663E-3</v>
      </c>
      <c r="I521" s="71">
        <f t="shared" si="98"/>
        <v>-7.67420588959844E-4</v>
      </c>
      <c r="J521">
        <v>1782.4</v>
      </c>
      <c r="K521">
        <v>1735.06</v>
      </c>
      <c r="L521" s="71">
        <f t="shared" si="111"/>
        <v>-2.6559694793536925E-2</v>
      </c>
      <c r="M521" s="70">
        <f t="shared" si="112"/>
        <v>3</v>
      </c>
    </row>
    <row r="522" spans="1:14">
      <c r="A522" s="68">
        <v>43132</v>
      </c>
      <c r="B522">
        <v>34.19</v>
      </c>
      <c r="C522" s="71">
        <f t="shared" si="109"/>
        <v>-3.1060477243099349E-2</v>
      </c>
      <c r="D522" s="26">
        <f t="shared" si="110"/>
        <v>34.546414999481286</v>
      </c>
      <c r="E522" s="26">
        <f>D522*(1-VLOOKUP(A522,USD!A:M,13,0))</f>
        <v>34.599226144857326</v>
      </c>
      <c r="F522">
        <v>34.350099999999998</v>
      </c>
      <c r="G522" s="42">
        <f t="shared" si="108"/>
        <v>-1.0316989461472081E-2</v>
      </c>
      <c r="H522" s="71">
        <f>(B522/(D522*(1-VLOOKUP(A522,USD!A:M,13,0))))-1</f>
        <v>-1.1827609760519331E-2</v>
      </c>
      <c r="I522" s="71">
        <f t="shared" si="98"/>
        <v>-4.6608306817156331E-3</v>
      </c>
      <c r="J522">
        <v>1735.06</v>
      </c>
      <c r="K522">
        <v>1697.39</v>
      </c>
      <c r="L522" s="71">
        <f t="shared" si="111"/>
        <v>-2.1711064747040321E-2</v>
      </c>
      <c r="M522" s="70">
        <f t="shared" si="112"/>
        <v>4</v>
      </c>
    </row>
    <row r="523" spans="1:14">
      <c r="A523" s="68">
        <v>43133</v>
      </c>
      <c r="B523">
        <v>34.21</v>
      </c>
      <c r="C523" s="71">
        <f t="shared" si="109"/>
        <v>5.8496636443416961E-4</v>
      </c>
      <c r="D523" s="26">
        <f t="shared" si="110"/>
        <v>34.452094535139238</v>
      </c>
      <c r="E523" s="26">
        <f>D523*(1-VLOOKUP(A523,USD!A:M,13,0))</f>
        <v>34.315338467370111</v>
      </c>
      <c r="F523">
        <v>34.519100000000002</v>
      </c>
      <c r="G523" s="42">
        <f t="shared" si="108"/>
        <v>-7.0269903297842662E-3</v>
      </c>
      <c r="H523" s="71">
        <f>(B523/(D523*(1-VLOOKUP(A523,USD!A:M,13,0))))-1</f>
        <v>-3.0697196086314493E-3</v>
      </c>
      <c r="I523" s="71">
        <f t="shared" si="98"/>
        <v>-8.9544628915586566E-3</v>
      </c>
      <c r="J523">
        <v>1697.39</v>
      </c>
      <c r="K523">
        <v>1702.43</v>
      </c>
      <c r="L523" s="71">
        <f t="shared" si="111"/>
        <v>2.9692645767913639E-3</v>
      </c>
      <c r="M523" s="70">
        <f t="shared" si="112"/>
        <v>5</v>
      </c>
    </row>
    <row r="524" spans="1:14">
      <c r="A524" s="68">
        <v>43136</v>
      </c>
      <c r="B524">
        <v>33.700000000000003</v>
      </c>
      <c r="C524" s="71">
        <f t="shared" si="109"/>
        <v>-1.4907921660333168E-2</v>
      </c>
      <c r="D524" s="26">
        <f t="shared" si="110"/>
        <v>34.231986605616676</v>
      </c>
      <c r="E524" s="26">
        <f>D524*(1-VLOOKUP(A524,USD!A:M,13,0))</f>
        <v>34.25845791625251</v>
      </c>
      <c r="F524">
        <v>34.176099999999998</v>
      </c>
      <c r="G524" s="42">
        <f t="shared" si="108"/>
        <v>-1.5540629053920729E-2</v>
      </c>
      <c r="H524" s="71">
        <f>(B524/(D524*(1-VLOOKUP(A524,USD!A:M,13,0))))-1</f>
        <v>-1.6301315068462885E-2</v>
      </c>
      <c r="I524" s="71">
        <f t="shared" si="98"/>
        <v>-1.3930787889782525E-2</v>
      </c>
      <c r="J524">
        <v>1702.43</v>
      </c>
      <c r="K524">
        <v>1688.27</v>
      </c>
      <c r="L524" s="71">
        <f t="shared" si="111"/>
        <v>-8.3175226000482549E-3</v>
      </c>
      <c r="M524" s="70">
        <f t="shared" si="112"/>
        <v>1</v>
      </c>
    </row>
    <row r="525" spans="1:14">
      <c r="A525" s="68">
        <v>43137</v>
      </c>
      <c r="B525">
        <v>33.25</v>
      </c>
      <c r="C525" s="71">
        <f t="shared" si="109"/>
        <v>-1.335311572700304E-2</v>
      </c>
      <c r="D525" s="26">
        <f t="shared" si="110"/>
        <v>32.351169500139193</v>
      </c>
      <c r="E525" s="26">
        <f>D525*(1-VLOOKUP(A525,USD!A:M,13,0))</f>
        <v>32.492894966661176</v>
      </c>
      <c r="F525">
        <v>32.701999999999998</v>
      </c>
      <c r="G525" s="42">
        <f t="shared" si="108"/>
        <v>2.7783555084675893E-2</v>
      </c>
      <c r="H525" s="71">
        <f>(B525/(D525*(1-VLOOKUP(A525,USD!A:M,13,0))))-1</f>
        <v>2.3300633388180447E-2</v>
      </c>
      <c r="I525" s="71">
        <f t="shared" si="98"/>
        <v>1.6757384869426906E-2</v>
      </c>
      <c r="J525">
        <v>1688.27</v>
      </c>
      <c r="K525">
        <v>1598.12</v>
      </c>
      <c r="L525" s="71">
        <f t="shared" si="111"/>
        <v>-5.3397856977853153E-2</v>
      </c>
      <c r="M525" s="70">
        <f t="shared" si="112"/>
        <v>2</v>
      </c>
    </row>
    <row r="526" spans="1:14">
      <c r="A526" s="68">
        <v>43138</v>
      </c>
      <c r="B526">
        <v>32.19</v>
      </c>
      <c r="C526" s="71">
        <f t="shared" si="109"/>
        <v>-3.1879699248120397E-2</v>
      </c>
      <c r="D526" s="26">
        <f t="shared" si="110"/>
        <v>33.076059870347656</v>
      </c>
      <c r="E526" s="26">
        <f>D526*(1-VLOOKUP(A526,USD!A:M,13,0))</f>
        <v>32.882719891803319</v>
      </c>
      <c r="F526">
        <v>32.316299999999998</v>
      </c>
      <c r="G526" s="42">
        <f t="shared" si="108"/>
        <v>-2.6788555644803425E-2</v>
      </c>
      <c r="H526" s="71">
        <f>(B526/(D526*(1-VLOOKUP(A526,USD!A:M,13,0))))-1</f>
        <v>-2.1066380581735156E-2</v>
      </c>
      <c r="I526" s="71">
        <f t="shared" si="98"/>
        <v>-3.9082444463011123E-3</v>
      </c>
      <c r="J526">
        <v>1598.12</v>
      </c>
      <c r="K526">
        <v>1616.4</v>
      </c>
      <c r="L526" s="71">
        <f t="shared" si="111"/>
        <v>1.1438440167196529E-2</v>
      </c>
      <c r="M526" s="70">
        <f t="shared" si="112"/>
        <v>3</v>
      </c>
    </row>
    <row r="527" spans="1:14">
      <c r="A527" s="68">
        <v>43139</v>
      </c>
      <c r="B527">
        <v>32.06</v>
      </c>
      <c r="C527" s="71">
        <f t="shared" si="109"/>
        <v>-4.0385212799004533E-3</v>
      </c>
      <c r="D527" s="26">
        <f t="shared" si="110"/>
        <v>32.816718825167037</v>
      </c>
      <c r="E527" s="26">
        <f>D527*(1-VLOOKUP(A527,USD!A:M,13,0))</f>
        <v>32.538974421489591</v>
      </c>
      <c r="F527">
        <v>32.520200000000003</v>
      </c>
      <c r="G527" s="42">
        <f t="shared" si="108"/>
        <v>-2.305894227873595E-2</v>
      </c>
      <c r="H527" s="71">
        <f>(B527/(D527*(1-VLOOKUP(A527,USD!A:M,13,0))))-1</f>
        <v>-1.4720022066007754E-2</v>
      </c>
      <c r="I527" s="71">
        <f t="shared" si="98"/>
        <v>-1.4151204482137247E-2</v>
      </c>
      <c r="J527">
        <v>1616.4</v>
      </c>
      <c r="K527">
        <v>1641.43</v>
      </c>
      <c r="L527" s="71">
        <f t="shared" si="111"/>
        <v>1.5485028458302352E-2</v>
      </c>
      <c r="M527" s="70">
        <f t="shared" si="112"/>
        <v>4</v>
      </c>
    </row>
    <row r="528" spans="1:14">
      <c r="A528" s="68">
        <v>43140</v>
      </c>
      <c r="B528">
        <v>31.78</v>
      </c>
      <c r="C528" s="71">
        <f t="shared" si="109"/>
        <v>-8.733624454148492E-3</v>
      </c>
      <c r="D528" s="26">
        <f t="shared" si="110"/>
        <v>31.550991331948364</v>
      </c>
      <c r="E528" s="26">
        <f>D528*(1-VLOOKUP(A528,USD!A:M,13,0))</f>
        <v>31.830586233577691</v>
      </c>
      <c r="F528">
        <v>31.778500000000001</v>
      </c>
      <c r="G528" s="42">
        <f t="shared" si="108"/>
        <v>7.2583668019250425E-3</v>
      </c>
      <c r="H528" s="71">
        <f>(B528/(D528*(1-VLOOKUP(A528,USD!A:M,13,0))))-1</f>
        <v>-1.5892334877680714E-3</v>
      </c>
      <c r="I528" s="71">
        <f t="shared" si="98"/>
        <v>4.7201724436396475E-5</v>
      </c>
      <c r="J528">
        <v>1641.43</v>
      </c>
      <c r="K528">
        <v>1592.51</v>
      </c>
      <c r="L528" s="71">
        <f t="shared" si="111"/>
        <v>-2.9803281285220806E-2</v>
      </c>
      <c r="M528" s="70">
        <f t="shared" si="112"/>
        <v>5</v>
      </c>
    </row>
    <row r="529" spans="1:14">
      <c r="A529" s="68">
        <v>43143</v>
      </c>
      <c r="B529">
        <v>33.03</v>
      </c>
      <c r="C529" s="71">
        <f t="shared" si="109"/>
        <v>3.9332913782252898E-2</v>
      </c>
      <c r="D529" s="26">
        <f t="shared" si="110"/>
        <v>32.887198507387708</v>
      </c>
      <c r="E529" s="26">
        <f>D529*(1-VLOOKUP(A529,USD!A:M,13,0))</f>
        <v>32.824842041831523</v>
      </c>
      <c r="F529">
        <v>32.916699999999999</v>
      </c>
      <c r="G529" s="42">
        <f t="shared" si="108"/>
        <v>4.3421604482429821E-3</v>
      </c>
      <c r="H529" s="71">
        <f>(B529/(D529*(1-VLOOKUP(A529,USD!A:M,13,0))))-1</f>
        <v>6.2500821148514518E-3</v>
      </c>
      <c r="I529" s="71">
        <f t="shared" si="98"/>
        <v>3.4420218308639505E-3</v>
      </c>
      <c r="J529">
        <v>1592.51</v>
      </c>
      <c r="K529">
        <v>1648.07</v>
      </c>
      <c r="L529" s="71">
        <f t="shared" si="111"/>
        <v>3.488832095245864E-2</v>
      </c>
      <c r="M529" s="70">
        <f t="shared" si="112"/>
        <v>1</v>
      </c>
    </row>
    <row r="530" spans="1:14">
      <c r="A530" s="68">
        <v>43144</v>
      </c>
      <c r="B530">
        <v>33.25</v>
      </c>
      <c r="C530" s="71">
        <f t="shared" si="109"/>
        <v>6.6606115652436682E-3</v>
      </c>
      <c r="D530" s="26">
        <f t="shared" si="110"/>
        <v>32.92688616745648</v>
      </c>
      <c r="E530" s="26">
        <f>D530*(1-VLOOKUP(A530,USD!A:M,13,0))</f>
        <v>32.894401848208837</v>
      </c>
      <c r="F530">
        <v>33.019399999999997</v>
      </c>
      <c r="G530" s="42">
        <f t="shared" si="108"/>
        <v>9.8130698086742463E-3</v>
      </c>
      <c r="H530" s="71">
        <f>(B530/(D530*(1-VLOOKUP(A530,USD!A:M,13,0))))-1</f>
        <v>1.0810293904478741E-2</v>
      </c>
      <c r="I530" s="71">
        <f t="shared" si="98"/>
        <v>6.98377317576937E-3</v>
      </c>
      <c r="J530">
        <v>1648.07</v>
      </c>
      <c r="K530">
        <v>1648.58</v>
      </c>
      <c r="L530" s="71">
        <f t="shared" si="111"/>
        <v>3.0945287518124864E-4</v>
      </c>
      <c r="M530" s="70">
        <f t="shared" si="112"/>
        <v>2</v>
      </c>
    </row>
    <row r="531" spans="1:14">
      <c r="A531" s="68">
        <v>43145</v>
      </c>
      <c r="B531">
        <v>33.54</v>
      </c>
      <c r="C531" s="71">
        <f t="shared" si="109"/>
        <v>8.7218045112782416E-3</v>
      </c>
      <c r="D531" s="26">
        <f t="shared" si="110"/>
        <v>32.983147519683605</v>
      </c>
      <c r="E531" s="26">
        <f>D531*(1-VLOOKUP(A531,USD!A:M,13,0))</f>
        <v>33.093166914394587</v>
      </c>
      <c r="F531">
        <v>33.332500000000003</v>
      </c>
      <c r="G531" s="42">
        <f t="shared" si="108"/>
        <v>1.6882939385456597E-2</v>
      </c>
      <c r="H531" s="71">
        <f>(B531/(D531*(1-VLOOKUP(A531,USD!A:M,13,0))))-1</f>
        <v>1.3502276369054655E-2</v>
      </c>
      <c r="I531" s="71">
        <f t="shared" si="98"/>
        <v>6.2251556288905885E-3</v>
      </c>
      <c r="J531">
        <v>1648.58</v>
      </c>
      <c r="K531">
        <v>1646.77</v>
      </c>
      <c r="L531" s="71">
        <f t="shared" si="111"/>
        <v>-1.0979145689017367E-3</v>
      </c>
      <c r="M531" s="70">
        <f t="shared" si="112"/>
        <v>3</v>
      </c>
    </row>
    <row r="532" spans="1:14">
      <c r="A532" s="68">
        <v>43146</v>
      </c>
      <c r="B532">
        <v>34.29</v>
      </c>
      <c r="C532" s="71">
        <f t="shared" si="109"/>
        <v>2.2361359570661987E-2</v>
      </c>
      <c r="D532" s="26">
        <f t="shared" si="110"/>
        <v>33.332500000000003</v>
      </c>
      <c r="E532" s="26">
        <f>D532*(1-VLOOKUP(A532,USD!A:M,13,0))</f>
        <v>33.499710180273667</v>
      </c>
      <c r="F532">
        <v>33.660400000000003</v>
      </c>
      <c r="G532" s="42">
        <f t="shared" si="108"/>
        <v>2.8725718142953438E-2</v>
      </c>
      <c r="H532" s="71">
        <f>(B532/(D532*(1-VLOOKUP(A532,USD!A:M,13,0))))-1</f>
        <v>2.3590944980523831E-2</v>
      </c>
      <c r="I532" s="71">
        <f t="shared" si="98"/>
        <v>1.8704471723449467E-2</v>
      </c>
      <c r="J532">
        <v>1646.77</v>
      </c>
      <c r="K532">
        <v>1646.77</v>
      </c>
      <c r="L532" s="71">
        <f t="shared" si="111"/>
        <v>0</v>
      </c>
      <c r="M532" s="70">
        <f t="shared" si="112"/>
        <v>4</v>
      </c>
    </row>
    <row r="533" spans="1:14">
      <c r="A533" s="68">
        <v>43147</v>
      </c>
      <c r="B533">
        <v>34.17</v>
      </c>
      <c r="C533" s="71">
        <f t="shared" si="109"/>
        <v>-3.4995625546805353E-3</v>
      </c>
      <c r="D533" s="26">
        <f t="shared" si="110"/>
        <v>33.660400000000003</v>
      </c>
      <c r="E533" s="26">
        <f>D533*(1-VLOOKUP(A533,USD!A:M,13,0))</f>
        <v>33.566151556998634</v>
      </c>
      <c r="F533">
        <v>33.6402</v>
      </c>
      <c r="G533" s="42">
        <f t="shared" si="108"/>
        <v>1.513945169992037E-2</v>
      </c>
      <c r="H533" s="71">
        <f>(B533/(D533*(1-VLOOKUP(A533,USD!A:M,13,0))))-1</f>
        <v>1.7989802672968791E-2</v>
      </c>
      <c r="I533" s="71">
        <f t="shared" si="98"/>
        <v>1.5749014571851516E-2</v>
      </c>
      <c r="J533">
        <v>1646.77</v>
      </c>
      <c r="K533">
        <v>1646.77</v>
      </c>
      <c r="L533" s="71">
        <f t="shared" si="111"/>
        <v>0</v>
      </c>
      <c r="M533" s="70">
        <f t="shared" si="112"/>
        <v>5</v>
      </c>
    </row>
    <row r="534" spans="1:14">
      <c r="A534" s="68">
        <v>43150</v>
      </c>
      <c r="B534">
        <v>34.17</v>
      </c>
      <c r="C534" s="71">
        <f t="shared" si="109"/>
        <v>0</v>
      </c>
      <c r="D534" s="26">
        <f t="shared" si="110"/>
        <v>33.6402</v>
      </c>
      <c r="E534" s="26">
        <f>D534*(1-VLOOKUP(A534,USD!A:M,13,0))</f>
        <v>33.600804347566736</v>
      </c>
      <c r="F534" s="70">
        <v>33.6402</v>
      </c>
      <c r="G534" s="42">
        <f t="shared" si="108"/>
        <v>1.5749014571851516E-2</v>
      </c>
      <c r="H534" s="71">
        <f>(B534/(D534*(1-VLOOKUP(A534,USD!A:M,13,0))))-1</f>
        <v>1.6939941274783266E-2</v>
      </c>
      <c r="I534" s="71">
        <f t="shared" si="98"/>
        <v>1.5749014571851516E-2</v>
      </c>
      <c r="J534">
        <v>1646.77</v>
      </c>
      <c r="K534">
        <v>1646.77</v>
      </c>
      <c r="L534" s="71">
        <f t="shared" si="111"/>
        <v>0</v>
      </c>
      <c r="M534" s="70">
        <f t="shared" si="112"/>
        <v>1</v>
      </c>
    </row>
    <row r="535" spans="1:14">
      <c r="A535" s="68">
        <v>43151</v>
      </c>
      <c r="B535">
        <v>33.619999999999997</v>
      </c>
      <c r="C535" s="71">
        <f t="shared" si="109"/>
        <v>-1.6095990635060065E-2</v>
      </c>
      <c r="D535" s="26">
        <f t="shared" si="110"/>
        <v>33.6402</v>
      </c>
      <c r="E535" s="26">
        <f>D535*(1-VLOOKUP(A535,USD!A:M,13,0))</f>
        <v>33.451841233138737</v>
      </c>
      <c r="F535" s="70">
        <v>33.229399999999998</v>
      </c>
      <c r="G535" s="42">
        <f t="shared" si="108"/>
        <v>-6.0047205426849715E-4</v>
      </c>
      <c r="H535" s="71">
        <f>(B535/(D535*(1-VLOOKUP(A535,USD!A:M,13,0))))-1</f>
        <v>5.0268912162203527E-3</v>
      </c>
      <c r="I535" s="71">
        <f t="shared" si="98"/>
        <v>1.1754651001823602E-2</v>
      </c>
      <c r="J535">
        <v>1646.77</v>
      </c>
      <c r="K535">
        <v>1646.77</v>
      </c>
      <c r="L535" s="71">
        <f t="shared" si="111"/>
        <v>0</v>
      </c>
      <c r="M535" s="70">
        <f t="shared" si="112"/>
        <v>2</v>
      </c>
    </row>
    <row r="536" spans="1:14">
      <c r="A536" s="68">
        <v>43152</v>
      </c>
      <c r="B536">
        <v>33.79</v>
      </c>
      <c r="C536" s="71">
        <f t="shared" si="109"/>
        <v>5.0565139797740244E-3</v>
      </c>
      <c r="D536" s="26">
        <f t="shared" si="110"/>
        <v>33.229399999999998</v>
      </c>
      <c r="E536" s="26">
        <f>D536*(1-VLOOKUP(A536,USD!A:M,13,0))</f>
        <v>33.239646690136595</v>
      </c>
      <c r="F536">
        <v>33.2517</v>
      </c>
      <c r="G536" s="42">
        <f t="shared" si="108"/>
        <v>1.6870602538715751E-2</v>
      </c>
      <c r="H536" s="71">
        <f>(B536/(D536*(1-VLOOKUP(A536,USD!A:M,13,0))))-1</f>
        <v>1.6557134767221093E-2</v>
      </c>
      <c r="I536" s="71">
        <f t="shared" si="98"/>
        <v>1.6188645994039463E-2</v>
      </c>
      <c r="J536">
        <v>1646.77</v>
      </c>
      <c r="K536">
        <v>1646.77</v>
      </c>
      <c r="L536" s="71">
        <f t="shared" si="111"/>
        <v>0</v>
      </c>
      <c r="M536" s="70">
        <f t="shared" si="112"/>
        <v>3</v>
      </c>
    </row>
    <row r="537" spans="1:14">
      <c r="A537" s="68">
        <v>43153</v>
      </c>
      <c r="B537">
        <v>34.046500000000002</v>
      </c>
      <c r="C537" s="71">
        <f t="shared" si="109"/>
        <v>7.5910032554011853E-3</v>
      </c>
      <c r="D537" s="26">
        <f t="shared" si="110"/>
        <v>33.877452341249835</v>
      </c>
      <c r="E537" s="26">
        <f>D537*(1-VLOOKUP(A537,USD!A:M,13,0))</f>
        <v>33.90455885974702</v>
      </c>
      <c r="F537">
        <v>33.933799999999998</v>
      </c>
      <c r="G537" s="42">
        <f t="shared" si="108"/>
        <v>4.9899755461932926E-3</v>
      </c>
      <c r="H537" s="71">
        <f>(B537/(D537*(1-VLOOKUP(A537,USD!A:M,13,0))))-1</f>
        <v>4.1864912869136184E-3</v>
      </c>
      <c r="I537" s="71">
        <f t="shared" si="98"/>
        <v>3.3211724003796572E-3</v>
      </c>
      <c r="J537">
        <v>1646.77</v>
      </c>
      <c r="K537">
        <v>1677.76</v>
      </c>
      <c r="L537" s="71">
        <f t="shared" si="111"/>
        <v>1.8818657128803595E-2</v>
      </c>
      <c r="M537" s="70">
        <f t="shared" si="112"/>
        <v>4</v>
      </c>
    </row>
    <row r="538" spans="1:14">
      <c r="A538" s="68">
        <v>43154</v>
      </c>
      <c r="B538">
        <v>34.229999999999997</v>
      </c>
      <c r="C538" s="71">
        <f t="shared" si="109"/>
        <v>5.3896876330898902E-3</v>
      </c>
      <c r="D538" s="26">
        <f t="shared" si="110"/>
        <v>33.753184873879455</v>
      </c>
      <c r="E538" s="26">
        <f>D538*(1-VLOOKUP(A538,USD!A:M,13,0))</f>
        <v>33.792108814779972</v>
      </c>
      <c r="F538">
        <v>34.004300000000001</v>
      </c>
      <c r="G538" s="42">
        <f t="shared" si="108"/>
        <v>1.4126522516384243E-2</v>
      </c>
      <c r="H538" s="71">
        <f>(B538/(D538*(1-VLOOKUP(A538,USD!A:M,13,0))))-1</f>
        <v>1.2958385865178723E-2</v>
      </c>
      <c r="I538" s="71">
        <f t="shared" si="98"/>
        <v>6.6373958587588877E-3</v>
      </c>
      <c r="J538">
        <v>1677.76</v>
      </c>
      <c r="K538">
        <v>1668.83</v>
      </c>
      <c r="L538" s="71">
        <f t="shared" si="111"/>
        <v>-5.3225729544154055E-3</v>
      </c>
      <c r="M538" s="70">
        <f t="shared" si="112"/>
        <v>5</v>
      </c>
    </row>
    <row r="539" spans="1:14">
      <c r="A539" s="68">
        <v>43157</v>
      </c>
      <c r="B539">
        <v>35.53</v>
      </c>
      <c r="C539" s="71">
        <f t="shared" si="109"/>
        <v>3.7978381536663885E-2</v>
      </c>
      <c r="D539" s="26">
        <f t="shared" si="110"/>
        <v>35.233388269026811</v>
      </c>
      <c r="E539" s="26">
        <f>D539*(1-VLOOKUP(A539,USD!A:M,13,0))</f>
        <v>35.403908012349774</v>
      </c>
      <c r="F539">
        <v>35.191800000000001</v>
      </c>
      <c r="G539" s="42">
        <f t="shared" si="108"/>
        <v>8.4184844417571902E-3</v>
      </c>
      <c r="H539" s="71">
        <f>(B539/(D539*(1-VLOOKUP(A539,USD!A:M,13,0))))-1</f>
        <v>3.5615273773235145E-3</v>
      </c>
      <c r="I539" s="71">
        <f t="shared" si="98"/>
        <v>9.6101932836627491E-3</v>
      </c>
      <c r="J539">
        <v>1668.83</v>
      </c>
      <c r="K539">
        <v>1729.15</v>
      </c>
      <c r="L539" s="71">
        <f t="shared" si="111"/>
        <v>3.6145083681381696E-2</v>
      </c>
      <c r="M539" s="70">
        <f t="shared" si="112"/>
        <v>1</v>
      </c>
    </row>
    <row r="540" spans="1:14">
      <c r="A540" s="68">
        <v>43158</v>
      </c>
      <c r="B540">
        <v>34.659999999999997</v>
      </c>
      <c r="C540" s="71">
        <f t="shared" si="109"/>
        <v>-2.4486349563749066E-2</v>
      </c>
      <c r="D540" s="26">
        <f t="shared" si="110"/>
        <v>35.484666438423496</v>
      </c>
      <c r="E540" s="26">
        <f>D540*(1-VLOOKUP(A540,USD!A:M,13,0))</f>
        <v>35.319745931717982</v>
      </c>
      <c r="F540">
        <v>34.772100000000002</v>
      </c>
      <c r="G540" s="42">
        <f t="shared" si="108"/>
        <v>-2.3240078636628581E-2</v>
      </c>
      <c r="H540" s="71">
        <f>(B540/(D540*(1-VLOOKUP(A540,USD!A:M,13,0))))-1</f>
        <v>-1.8679237755374611E-2</v>
      </c>
      <c r="I540" s="71">
        <f t="shared" si="98"/>
        <v>-3.2238490053808633E-3</v>
      </c>
      <c r="J540">
        <v>1729.15</v>
      </c>
      <c r="K540">
        <v>1743.54</v>
      </c>
      <c r="L540" s="71">
        <f t="shared" si="111"/>
        <v>8.3220079229677779E-3</v>
      </c>
      <c r="M540" s="70">
        <f t="shared" si="112"/>
        <v>2</v>
      </c>
    </row>
    <row r="541" spans="1:14">
      <c r="A541" s="68">
        <v>43159</v>
      </c>
      <c r="B541">
        <v>34.8553</v>
      </c>
      <c r="C541" s="71">
        <f t="shared" si="109"/>
        <v>5.634737449509597E-3</v>
      </c>
      <c r="D541" s="26">
        <f t="shared" si="110"/>
        <v>34.97332881551327</v>
      </c>
      <c r="E541" s="26">
        <f>D541*(1-VLOOKUP(A541,USD!A:M,13,0))</f>
        <v>34.952241872958737</v>
      </c>
      <c r="F541">
        <v>34.839199999999998</v>
      </c>
      <c r="G541" s="42">
        <f t="shared" ref="G541:G604" si="113">+B541/D541-1</f>
        <v>-3.3748236016045707E-3</v>
      </c>
      <c r="H541" s="71">
        <f>(B541/(D541*(1-VLOOKUP(A541,USD!A:M,13,0))))-1</f>
        <v>-2.7735523607067547E-3</v>
      </c>
      <c r="I541" s="71">
        <f t="shared" si="98"/>
        <v>4.6212312567450731E-4</v>
      </c>
      <c r="J541">
        <v>1743.54</v>
      </c>
      <c r="K541">
        <v>1753.63</v>
      </c>
      <c r="L541" s="71">
        <f t="shared" si="111"/>
        <v>5.7870768666048455E-3</v>
      </c>
      <c r="M541" s="70">
        <f t="shared" si="112"/>
        <v>3</v>
      </c>
    </row>
    <row r="542" spans="1:14">
      <c r="A542" s="68">
        <v>43160</v>
      </c>
      <c r="B542">
        <v>34.975000000000001</v>
      </c>
      <c r="C542" s="71">
        <f t="shared" si="109"/>
        <v>3.4341979555476687E-3</v>
      </c>
      <c r="D542" s="26">
        <f t="shared" si="110"/>
        <v>35.558779286394504</v>
      </c>
      <c r="E542" s="26">
        <f>D542*(1-VLOOKUP(A542,USD!A:M,13,0))</f>
        <v>35.437044638579216</v>
      </c>
      <c r="F542">
        <v>35.181199999999997</v>
      </c>
      <c r="G542" s="42">
        <f t="shared" si="113"/>
        <v>-1.6417303915094439E-2</v>
      </c>
      <c r="H542" s="71">
        <f>(B542/(D542*(1-VLOOKUP(A542,USD!A:M,13,0))))-1</f>
        <v>-1.3038464219902846E-2</v>
      </c>
      <c r="I542" s="71">
        <f t="shared" si="98"/>
        <v>-5.8610848976156094E-3</v>
      </c>
      <c r="J542">
        <v>1753.63</v>
      </c>
      <c r="K542">
        <v>1789.85</v>
      </c>
      <c r="L542" s="71">
        <f t="shared" si="111"/>
        <v>2.0654299937843179E-2</v>
      </c>
      <c r="M542" s="70">
        <f t="shared" si="112"/>
        <v>4</v>
      </c>
    </row>
    <row r="543" spans="1:14">
      <c r="A543" s="68">
        <v>43161</v>
      </c>
      <c r="B543">
        <v>34.979999999999997</v>
      </c>
      <c r="C543" s="71">
        <f t="shared" si="109"/>
        <v>1.4295925661178543E-4</v>
      </c>
      <c r="D543" s="26">
        <f t="shared" si="110"/>
        <v>34.830537873006115</v>
      </c>
      <c r="E543" s="26">
        <f>D543*(1-VLOOKUP(A543,USD!A:M,13,0))</f>
        <v>34.966925935886685</v>
      </c>
      <c r="F543">
        <v>34.928899999999999</v>
      </c>
      <c r="G543" s="42">
        <f t="shared" si="113"/>
        <v>4.2911231385178716E-3</v>
      </c>
      <c r="H543" s="71">
        <f>(B543/(D543*(1-VLOOKUP(A543,USD!A:M,13,0))))-1</f>
        <v>3.738980125758129E-4</v>
      </c>
      <c r="I543" s="71">
        <f t="shared" si="98"/>
        <v>1.4629719229635185E-3</v>
      </c>
      <c r="J543">
        <v>1789.85</v>
      </c>
      <c r="K543">
        <v>1772.01</v>
      </c>
      <c r="L543" s="71">
        <f t="shared" si="111"/>
        <v>-9.9673156968460574E-3</v>
      </c>
      <c r="M543" s="70">
        <f t="shared" si="112"/>
        <v>5</v>
      </c>
      <c r="N543" t="s">
        <v>709</v>
      </c>
    </row>
    <row r="544" spans="1:14">
      <c r="A544" s="68">
        <v>43164</v>
      </c>
      <c r="B544">
        <v>35.51</v>
      </c>
      <c r="C544" s="71">
        <f t="shared" si="109"/>
        <v>1.5151515151515138E-2</v>
      </c>
      <c r="D544" s="26">
        <f t="shared" si="110"/>
        <v>35.395667316211529</v>
      </c>
      <c r="E544" s="26">
        <f>D544*(1-VLOOKUP(A544,USD!A:M,13,0))</f>
        <v>35.353588509743666</v>
      </c>
      <c r="F544">
        <v>35.335299999999997</v>
      </c>
      <c r="G544" s="42">
        <f t="shared" si="113"/>
        <v>3.230132173157374E-3</v>
      </c>
      <c r="H544" s="71">
        <f>(B544/(D544*(1-VLOOKUP(A544,USD!A:M,13,0))))-1</f>
        <v>4.4242040723312392E-3</v>
      </c>
      <c r="I544" s="71">
        <f t="shared" si="98"/>
        <v>4.9440644341494089E-3</v>
      </c>
      <c r="J544">
        <v>1772.01</v>
      </c>
      <c r="K544">
        <v>1795.69</v>
      </c>
      <c r="L544" s="71">
        <f t="shared" si="111"/>
        <v>1.33633557372701E-2</v>
      </c>
      <c r="M544" s="70">
        <f t="shared" si="112"/>
        <v>1</v>
      </c>
    </row>
    <row r="545" spans="1:13">
      <c r="A545" s="68">
        <v>43165</v>
      </c>
      <c r="B545">
        <v>35.727200000000003</v>
      </c>
      <c r="C545" s="71">
        <f t="shared" si="109"/>
        <v>6.1165868769361698E-3</v>
      </c>
      <c r="D545" s="26">
        <f t="shared" si="110"/>
        <v>35.373081452255114</v>
      </c>
      <c r="E545" s="26">
        <f>D545*(1-VLOOKUP(A545,USD!A:M,13,0))</f>
        <v>35.504404386547051</v>
      </c>
      <c r="F545">
        <v>35.501899999999999</v>
      </c>
      <c r="G545" s="42">
        <f t="shared" si="113"/>
        <v>1.0010961250940476E-2</v>
      </c>
      <c r="H545" s="71">
        <f>(B545/(D545*(1-VLOOKUP(A545,USD!A:M,13,0))))-1</f>
        <v>6.2751542323400411E-3</v>
      </c>
      <c r="I545" s="71">
        <f t="shared" si="98"/>
        <v>6.3461392207178058E-3</v>
      </c>
      <c r="J545">
        <v>1795.69</v>
      </c>
      <c r="K545">
        <v>1797.61</v>
      </c>
      <c r="L545" s="71">
        <f t="shared" si="111"/>
        <v>1.0692268710077446E-3</v>
      </c>
      <c r="M545" s="70">
        <f t="shared" si="112"/>
        <v>2</v>
      </c>
    </row>
    <row r="546" spans="1:13">
      <c r="A546" s="68">
        <v>43166</v>
      </c>
      <c r="B546">
        <v>35.57</v>
      </c>
      <c r="C546" s="71">
        <f t="shared" si="109"/>
        <v>-4.4000089567612921E-3</v>
      </c>
      <c r="D546" s="26">
        <f t="shared" si="110"/>
        <v>35.258191161041609</v>
      </c>
      <c r="E546" s="26">
        <f>D546*(1-VLOOKUP(A546,USD!A:M,13,0))</f>
        <v>35.195303584149464</v>
      </c>
      <c r="F546">
        <v>35.1755</v>
      </c>
      <c r="G546" s="42">
        <f t="shared" si="113"/>
        <v>8.8435858077404728E-3</v>
      </c>
      <c r="H546" s="71">
        <f>(B546/(D546*(1-VLOOKUP(A546,USD!A:M,13,0))))-1</f>
        <v>1.0646204967508455E-2</v>
      </c>
      <c r="I546" s="71">
        <f t="shared" si="98"/>
        <v>1.1215192392432183E-2</v>
      </c>
      <c r="J546">
        <v>1797.61</v>
      </c>
      <c r="K546">
        <v>1785.27</v>
      </c>
      <c r="L546" s="71">
        <f t="shared" si="111"/>
        <v>-6.8646703122479114E-3</v>
      </c>
      <c r="M546" s="70">
        <f t="shared" si="112"/>
        <v>3</v>
      </c>
    </row>
    <row r="547" spans="1:13">
      <c r="A547" s="68">
        <v>43167</v>
      </c>
      <c r="B547">
        <v>35.413200000000003</v>
      </c>
      <c r="C547" s="71">
        <f t="shared" si="109"/>
        <v>-4.4082091650265998E-3</v>
      </c>
      <c r="D547" s="26">
        <f t="shared" si="110"/>
        <v>35.332140298106168</v>
      </c>
      <c r="E547" s="26">
        <f>D547*(1-VLOOKUP(A547,USD!A:M,13,0))</f>
        <v>35.212090989542617</v>
      </c>
      <c r="F547">
        <v>35.2087</v>
      </c>
      <c r="G547" s="42">
        <f t="shared" si="113"/>
        <v>2.2942199711060152E-3</v>
      </c>
      <c r="H547" s="71">
        <f>(B547/(D547*(1-VLOOKUP(A547,USD!A:M,13,0))))-1</f>
        <v>5.7113623419045023E-3</v>
      </c>
      <c r="I547" s="71">
        <f t="shared" si="98"/>
        <v>5.8082235356602396E-3</v>
      </c>
      <c r="J547">
        <v>1785.27</v>
      </c>
      <c r="K547">
        <v>1793.22</v>
      </c>
      <c r="L547" s="71">
        <f t="shared" si="111"/>
        <v>4.4531079332537082E-3</v>
      </c>
      <c r="M547" s="70">
        <f t="shared" si="112"/>
        <v>4</v>
      </c>
    </row>
    <row r="548" spans="1:13">
      <c r="A548" s="68">
        <v>43168</v>
      </c>
      <c r="B548">
        <v>36.65</v>
      </c>
      <c r="C548" s="71">
        <f t="shared" si="109"/>
        <v>3.4924830289270625E-2</v>
      </c>
      <c r="D548" s="26">
        <f t="shared" si="110"/>
        <v>36.450375972830997</v>
      </c>
      <c r="E548" s="26">
        <f>D548*(1-VLOOKUP(A548,USD!A:M,13,0))</f>
        <v>36.549121672340036</v>
      </c>
      <c r="F548">
        <v>36.389000000000003</v>
      </c>
      <c r="G548" s="42">
        <f t="shared" si="113"/>
        <v>5.4765972048627098E-3</v>
      </c>
      <c r="H548" s="71">
        <f>(B548/(D548*(1-VLOOKUP(A548,USD!A:M,13,0))))-1</f>
        <v>2.7600752916672189E-3</v>
      </c>
      <c r="I548" s="71">
        <f t="shared" si="98"/>
        <v>7.1724971832145545E-3</v>
      </c>
      <c r="J548">
        <v>1793.22</v>
      </c>
      <c r="K548">
        <v>1856.46</v>
      </c>
      <c r="L548" s="71">
        <f t="shared" si="111"/>
        <v>3.5266169237461176E-2</v>
      </c>
      <c r="M548" s="70">
        <f t="shared" si="112"/>
        <v>5</v>
      </c>
    </row>
    <row r="549" spans="1:13">
      <c r="A549" s="68">
        <v>43171</v>
      </c>
      <c r="B549">
        <v>36.770000000000003</v>
      </c>
      <c r="C549" s="71">
        <f t="shared" si="109"/>
        <v>3.2742155525240513E-3</v>
      </c>
      <c r="D549" s="26">
        <f t="shared" si="110"/>
        <v>36.897653324068393</v>
      </c>
      <c r="E549" s="26">
        <f>D549*(1-VLOOKUP(A549,USD!A:M,13,0))</f>
        <v>36.917257142819132</v>
      </c>
      <c r="F549">
        <v>36.616999999999997</v>
      </c>
      <c r="G549" s="42">
        <f t="shared" si="113"/>
        <v>-3.4596596956241177E-3</v>
      </c>
      <c r="H549" s="71">
        <f>(B549/(D549*(1-VLOOKUP(A549,USD!A:M,13,0))))-1</f>
        <v>-3.9888430023239385E-3</v>
      </c>
      <c r="I549" s="71">
        <f t="shared" si="98"/>
        <v>4.1783870879648077E-3</v>
      </c>
      <c r="J549">
        <v>1856.46</v>
      </c>
      <c r="K549">
        <v>1882.41</v>
      </c>
      <c r="L549" s="71">
        <f t="shared" si="111"/>
        <v>1.3978216605798233E-2</v>
      </c>
      <c r="M549" s="70">
        <f t="shared" si="112"/>
        <v>1</v>
      </c>
    </row>
    <row r="550" spans="1:13">
      <c r="A550" s="68">
        <v>43172</v>
      </c>
      <c r="B550">
        <v>36.21</v>
      </c>
      <c r="C550" s="71">
        <f t="shared" si="109"/>
        <v>-1.5229806907805288E-2</v>
      </c>
      <c r="D550" s="26">
        <f t="shared" si="110"/>
        <v>36.427730175679045</v>
      </c>
      <c r="E550" s="26">
        <f>D550*(1-VLOOKUP(A550,USD!A:M,13,0))</f>
        <v>36.423927656523908</v>
      </c>
      <c r="F550">
        <v>36.197200000000002</v>
      </c>
      <c r="G550" s="42">
        <f t="shared" si="113"/>
        <v>-5.9770448125371356E-3</v>
      </c>
      <c r="H550" s="71">
        <f>(B550/(D550*(1-VLOOKUP(A550,USD!A:M,13,0))))-1</f>
        <v>-5.8732726064371077E-3</v>
      </c>
      <c r="I550" s="71">
        <f t="shared" si="98"/>
        <v>3.5361851192905469E-4</v>
      </c>
      <c r="J550">
        <v>1882.41</v>
      </c>
      <c r="K550">
        <v>1872.68</v>
      </c>
      <c r="L550" s="71">
        <f t="shared" si="111"/>
        <v>-5.1689058175423686E-3</v>
      </c>
      <c r="M550" s="70">
        <f t="shared" si="112"/>
        <v>2</v>
      </c>
    </row>
    <row r="551" spans="1:13">
      <c r="A551" s="68">
        <v>43173</v>
      </c>
      <c r="B551">
        <v>36.22</v>
      </c>
      <c r="C551" s="71">
        <f t="shared" si="109"/>
        <v>2.7616680474995547E-4</v>
      </c>
      <c r="D551" s="26">
        <f t="shared" si="110"/>
        <v>35.590459869278256</v>
      </c>
      <c r="E551" s="26">
        <f>D551*(1-VLOOKUP(A551,USD!A:M,13,0))</f>
        <v>35.70163081892003</v>
      </c>
      <c r="F551">
        <v>35.995699999999999</v>
      </c>
      <c r="G551" s="42">
        <f t="shared" si="113"/>
        <v>1.7688451709643838E-2</v>
      </c>
      <c r="H551" s="71">
        <f>(B551/(D551*(1-VLOOKUP(A551,USD!A:M,13,0))))-1</f>
        <v>1.4519481860903127E-2</v>
      </c>
      <c r="I551" s="71">
        <f t="shared" si="98"/>
        <v>6.2312998497042749E-3</v>
      </c>
      <c r="J551">
        <v>1872.68</v>
      </c>
      <c r="K551">
        <v>1841.29</v>
      </c>
      <c r="L551" s="71">
        <f t="shared" si="111"/>
        <v>-1.6762073605741556E-2</v>
      </c>
      <c r="M551" s="70">
        <f t="shared" si="112"/>
        <v>3</v>
      </c>
    </row>
    <row r="552" spans="1:13">
      <c r="A552" s="68">
        <v>43174</v>
      </c>
      <c r="B552">
        <v>36.279200000000003</v>
      </c>
      <c r="C552" s="71">
        <f t="shared" si="109"/>
        <v>1.6344561016015113E-3</v>
      </c>
      <c r="D552" s="26">
        <f t="shared" si="110"/>
        <v>36.140754876744026</v>
      </c>
      <c r="E552" s="26">
        <f>D552*(1-VLOOKUP(A552,USD!A:M,13,0))</f>
        <v>35.994243727582543</v>
      </c>
      <c r="F552">
        <v>36.077399999999997</v>
      </c>
      <c r="G552" s="42">
        <f t="shared" si="113"/>
        <v>3.8307202970202514E-3</v>
      </c>
      <c r="H552" s="71">
        <f>(B552/(D552*(1-VLOOKUP(A552,USD!A:M,13,0))))-1</f>
        <v>7.9167178667265414E-3</v>
      </c>
      <c r="I552" s="71">
        <f t="shared" si="98"/>
        <v>5.5935294672011526E-3</v>
      </c>
      <c r="J552">
        <v>1841.29</v>
      </c>
      <c r="K552">
        <v>1848.71</v>
      </c>
      <c r="L552" s="71">
        <f t="shared" si="111"/>
        <v>4.0297834670259824E-3</v>
      </c>
      <c r="M552" s="70">
        <f t="shared" si="112"/>
        <v>4</v>
      </c>
    </row>
    <row r="553" spans="1:13">
      <c r="A553" s="68">
        <v>43175</v>
      </c>
      <c r="B553">
        <v>35.874000000000002</v>
      </c>
      <c r="C553" s="71">
        <f t="shared" si="109"/>
        <v>-1.1168934265364139E-2</v>
      </c>
      <c r="D553" s="26">
        <f t="shared" si="110"/>
        <v>35.542886752384092</v>
      </c>
      <c r="E553" s="26">
        <f>D553*(1-VLOOKUP(A553,USD!A:M,13,0))</f>
        <v>35.565245168705893</v>
      </c>
      <c r="F553">
        <v>35.521099999999997</v>
      </c>
      <c r="G553" s="42">
        <f t="shared" si="113"/>
        <v>9.3158794310284065E-3</v>
      </c>
      <c r="H553" s="71">
        <f>(B553/(D553*(1-VLOOKUP(A553,USD!A:M,13,0))))-1</f>
        <v>8.6813637816782752E-3</v>
      </c>
      <c r="I553" s="71">
        <f t="shared" si="98"/>
        <v>9.9349400778694363E-3</v>
      </c>
      <c r="J553">
        <v>1848.71</v>
      </c>
      <c r="K553">
        <v>1821.32</v>
      </c>
      <c r="L553" s="71">
        <f t="shared" si="111"/>
        <v>-1.481573637833955E-2</v>
      </c>
      <c r="M553" s="70">
        <f t="shared" si="112"/>
        <v>5</v>
      </c>
    </row>
    <row r="554" spans="1:13">
      <c r="A554" s="68">
        <v>43178</v>
      </c>
      <c r="B554">
        <v>35.65</v>
      </c>
      <c r="C554" s="71">
        <f t="shared" si="109"/>
        <v>-6.2440764899370782E-3</v>
      </c>
      <c r="D554" s="26">
        <f t="shared" si="110"/>
        <v>35.942363567083213</v>
      </c>
      <c r="E554" s="26">
        <f>D554*(1-VLOOKUP(A554,USD!A:M,13,0))</f>
        <v>35.977925933634545</v>
      </c>
      <c r="F554">
        <v>35.979999999999997</v>
      </c>
      <c r="G554" s="42">
        <f t="shared" si="113"/>
        <v>-8.1342332019301855E-3</v>
      </c>
      <c r="H554" s="71">
        <f>(B554/(D554*(1-VLOOKUP(A554,USD!A:M,13,0))))-1</f>
        <v>-9.1146425238476381E-3</v>
      </c>
      <c r="I554" s="71">
        <f t="shared" si="98"/>
        <v>-9.1717620900499952E-3</v>
      </c>
      <c r="J554">
        <v>1821.32</v>
      </c>
      <c r="K554">
        <v>1842.92</v>
      </c>
      <c r="L554" s="71">
        <f t="shared" si="111"/>
        <v>1.1859530450442524E-2</v>
      </c>
      <c r="M554" s="70">
        <f t="shared" si="112"/>
        <v>1</v>
      </c>
    </row>
    <row r="555" spans="1:13">
      <c r="A555" s="68">
        <v>43179</v>
      </c>
      <c r="B555">
        <v>35.951099999999997</v>
      </c>
      <c r="C555" s="71">
        <f t="shared" si="109"/>
        <v>8.4460028050490354E-3</v>
      </c>
      <c r="D555" s="26">
        <f t="shared" si="110"/>
        <v>36.403657022551158</v>
      </c>
      <c r="E555" s="26">
        <f>D555*(1-VLOOKUP(A555,USD!A:M,13,0))</f>
        <v>36.324410950813402</v>
      </c>
      <c r="F555">
        <v>35.770000000000003</v>
      </c>
      <c r="G555" s="42">
        <f t="shared" si="113"/>
        <v>-1.2431636257610457E-2</v>
      </c>
      <c r="H555" s="71">
        <f>(B555/(D555*(1-VLOOKUP(A555,USD!A:M,13,0))))-1</f>
        <v>-1.0277137083348764E-2</v>
      </c>
      <c r="I555" s="71">
        <f t="shared" si="98"/>
        <v>5.0629018730778963E-3</v>
      </c>
      <c r="J555">
        <v>1842.92</v>
      </c>
      <c r="K555">
        <v>1864.62</v>
      </c>
      <c r="L555" s="71">
        <f t="shared" si="111"/>
        <v>1.1774792177630999E-2</v>
      </c>
      <c r="M555" s="70">
        <f t="shared" si="112"/>
        <v>2</v>
      </c>
    </row>
    <row r="556" spans="1:13">
      <c r="A556" s="68">
        <v>43180</v>
      </c>
      <c r="B556">
        <v>35.65</v>
      </c>
      <c r="C556" s="71">
        <f t="shared" si="109"/>
        <v>-8.3752652909090397E-3</v>
      </c>
      <c r="D556" s="26">
        <f t="shared" si="110"/>
        <v>35.10413955658526</v>
      </c>
      <c r="E556" s="26">
        <f>D556*(1-VLOOKUP(A556,USD!A:M,13,0))</f>
        <v>35.2571406491845</v>
      </c>
      <c r="F556">
        <v>35.522199999999998</v>
      </c>
      <c r="G556" s="42">
        <f t="shared" si="113"/>
        <v>1.5549745708333118E-2</v>
      </c>
      <c r="H556" s="71">
        <f>(B556/(D556*(1-VLOOKUP(A556,USD!A:M,13,0))))-1</f>
        <v>1.1142688930010802E-2</v>
      </c>
      <c r="I556" s="71">
        <f t="shared" si="98"/>
        <v>3.5977501393495981E-3</v>
      </c>
      <c r="J556">
        <v>1864.62</v>
      </c>
      <c r="K556">
        <v>1829.91</v>
      </c>
      <c r="L556" s="71">
        <f t="shared" si="111"/>
        <v>-1.8615052933037224E-2</v>
      </c>
      <c r="M556" s="70">
        <f t="shared" si="112"/>
        <v>3</v>
      </c>
    </row>
    <row r="557" spans="1:13">
      <c r="A557" s="68">
        <v>43181</v>
      </c>
      <c r="B557">
        <v>34.880000000000003</v>
      </c>
      <c r="C557" s="71">
        <f t="shared" si="109"/>
        <v>-2.1598877980364528E-2</v>
      </c>
      <c r="D557" s="26">
        <f t="shared" si="110"/>
        <v>35.276055929526585</v>
      </c>
      <c r="E557" s="26">
        <f>D557*(1-VLOOKUP(A557,USD!A:M,13,0))</f>
        <v>35.088424386356316</v>
      </c>
      <c r="F557">
        <v>35.090000000000003</v>
      </c>
      <c r="G557" s="42">
        <f t="shared" si="113"/>
        <v>-1.1227330241164402E-2</v>
      </c>
      <c r="H557" s="71">
        <f>(B557/(D557*(1-VLOOKUP(A557,USD!A:M,13,0))))-1</f>
        <v>-5.9399756472779952E-3</v>
      </c>
      <c r="I557" s="71">
        <f t="shared" si="98"/>
        <v>-5.9846110002850228E-3</v>
      </c>
      <c r="J557">
        <v>1829.91</v>
      </c>
      <c r="K557">
        <v>1817.23</v>
      </c>
      <c r="L557" s="71">
        <f t="shared" si="111"/>
        <v>-6.9293025340044778E-3</v>
      </c>
      <c r="M557" s="70">
        <f t="shared" si="112"/>
        <v>4</v>
      </c>
    </row>
    <row r="558" spans="1:13">
      <c r="A558" s="68">
        <v>43182</v>
      </c>
      <c r="B558">
        <v>33.43</v>
      </c>
      <c r="C558" s="71">
        <f t="shared" si="109"/>
        <v>-4.1571100917431325E-2</v>
      </c>
      <c r="D558" s="26">
        <f t="shared" si="110"/>
        <v>33.328770601409843</v>
      </c>
      <c r="E558" s="26">
        <f>D558*(1-VLOOKUP(A558,USD!A:M,13,0))</f>
        <v>33.461802621156167</v>
      </c>
      <c r="F558">
        <v>33.374000000000002</v>
      </c>
      <c r="G558" s="42">
        <f t="shared" si="113"/>
        <v>3.0372977089612174E-3</v>
      </c>
      <c r="H558" s="71">
        <f>(B558/(D558*(1-VLOOKUP(A558,USD!A:M,13,0))))-1</f>
        <v>-9.5041565800346728E-4</v>
      </c>
      <c r="I558" s="71">
        <f t="shared" si="98"/>
        <v>1.6779528974650848E-3</v>
      </c>
      <c r="J558">
        <v>1817.23</v>
      </c>
      <c r="K558">
        <v>1726.02</v>
      </c>
      <c r="L558" s="71">
        <f t="shared" si="111"/>
        <v>-5.0191775394418991E-2</v>
      </c>
      <c r="M558" s="70">
        <f t="shared" si="112"/>
        <v>5</v>
      </c>
    </row>
    <row r="559" spans="1:13">
      <c r="A559" s="68">
        <v>43185</v>
      </c>
      <c r="B559">
        <v>34.943800000000003</v>
      </c>
      <c r="C559" s="71">
        <f t="shared" si="109"/>
        <v>4.5282680227340721E-2</v>
      </c>
      <c r="D559" s="26">
        <f t="shared" si="110"/>
        <v>34.429542033116647</v>
      </c>
      <c r="E559" s="26">
        <f>D559*(1-VLOOKUP(A559,USD!A:M,13,0))</f>
        <v>34.733768509328804</v>
      </c>
      <c r="F559">
        <v>34.874699999999997</v>
      </c>
      <c r="G559" s="42">
        <f t="shared" si="113"/>
        <v>1.4936532306723871E-2</v>
      </c>
      <c r="H559" s="71">
        <f>(B559/(D559*(1-VLOOKUP(A559,USD!A:M,13,0))))-1</f>
        <v>6.0468961384017028E-3</v>
      </c>
      <c r="I559" s="71">
        <f t="shared" si="98"/>
        <v>1.981379051289478E-3</v>
      </c>
      <c r="J559">
        <v>1726.02</v>
      </c>
      <c r="K559">
        <v>1780.61</v>
      </c>
      <c r="L559" s="71">
        <f t="shared" si="111"/>
        <v>3.1627675229719099E-2</v>
      </c>
      <c r="M559" s="70">
        <f t="shared" si="112"/>
        <v>1</v>
      </c>
    </row>
    <row r="560" spans="1:13">
      <c r="A560" s="68">
        <v>43186</v>
      </c>
      <c r="B560">
        <v>35.020000000000003</v>
      </c>
      <c r="C560" s="71">
        <f t="shared" si="109"/>
        <v>2.1806443489260641E-3</v>
      </c>
      <c r="D560" s="26">
        <f t="shared" si="110"/>
        <v>36.129759095478512</v>
      </c>
      <c r="E560" s="26">
        <f>D560*(1-VLOOKUP(A560,USD!A:M,13,0))</f>
        <v>36.062703503128496</v>
      </c>
      <c r="F560">
        <v>35.061999999999998</v>
      </c>
      <c r="G560" s="42">
        <f t="shared" si="113"/>
        <v>-3.0715928455149588E-2</v>
      </c>
      <c r="H560" s="71">
        <f>(B560/(D560*(1-VLOOKUP(A560,USD!A:M,13,0))))-1</f>
        <v>-2.8913625486731376E-2</v>
      </c>
      <c r="I560" s="71">
        <f t="shared" si="98"/>
        <v>-1.1978780446065818E-3</v>
      </c>
      <c r="J560">
        <v>1780.61</v>
      </c>
      <c r="K560">
        <v>1844.69</v>
      </c>
      <c r="L560" s="71">
        <f t="shared" si="111"/>
        <v>3.5987667147775237E-2</v>
      </c>
      <c r="M560" s="70">
        <f t="shared" si="112"/>
        <v>2</v>
      </c>
    </row>
    <row r="561" spans="1:13">
      <c r="A561" s="68">
        <v>43187</v>
      </c>
      <c r="B561">
        <v>34.81</v>
      </c>
      <c r="C561" s="71">
        <f t="shared" si="109"/>
        <v>-5.9965733866362836E-3</v>
      </c>
      <c r="D561" s="26">
        <f t="shared" si="110"/>
        <v>34.880673338067638</v>
      </c>
      <c r="E561" s="26">
        <f>D561*(1-VLOOKUP(A561,USD!A:M,13,0))</f>
        <v>34.795320369838507</v>
      </c>
      <c r="F561">
        <v>34.8187</v>
      </c>
      <c r="G561" s="42">
        <f t="shared" si="113"/>
        <v>-2.0261460374535467E-3</v>
      </c>
      <c r="H561" s="71">
        <f>(B561/(D561*(1-VLOOKUP(A561,USD!A:M,13,0))))-1</f>
        <v>4.2188518471641956E-4</v>
      </c>
      <c r="I561" s="71">
        <f t="shared" si="98"/>
        <v>-2.4986573306862159E-4</v>
      </c>
      <c r="J561">
        <v>1844.69</v>
      </c>
      <c r="K561">
        <v>1835.15</v>
      </c>
      <c r="L561" s="71">
        <f t="shared" si="111"/>
        <v>-5.1716006483474297E-3</v>
      </c>
      <c r="M561" s="70">
        <f t="shared" si="112"/>
        <v>3</v>
      </c>
    </row>
    <row r="562" spans="1:13">
      <c r="A562" s="68">
        <v>43188</v>
      </c>
      <c r="B562">
        <v>35.648600000000002</v>
      </c>
      <c r="C562" s="71">
        <f t="shared" si="109"/>
        <v>2.4090778511921762E-2</v>
      </c>
      <c r="D562" s="26">
        <f t="shared" si="110"/>
        <v>34.952271450835077</v>
      </c>
      <c r="E562" s="26">
        <f>D562*(1-VLOOKUP(A562,USD!A:M,13,0))</f>
        <v>35.026428350274067</v>
      </c>
      <c r="F562">
        <v>35.306899999999999</v>
      </c>
      <c r="G562" s="42">
        <f t="shared" si="113"/>
        <v>1.9922268861535919E-2</v>
      </c>
      <c r="H562" s="71">
        <f>(B562/(D562*(1-VLOOKUP(A562,USD!A:M,13,0))))-1</f>
        <v>1.7762920144299255E-2</v>
      </c>
      <c r="I562" s="71">
        <f t="shared" si="98"/>
        <v>9.6779949528280618E-3</v>
      </c>
      <c r="J562">
        <v>1835.15</v>
      </c>
      <c r="K562">
        <v>1842.19</v>
      </c>
      <c r="L562" s="71">
        <f t="shared" si="111"/>
        <v>3.836198675857494E-3</v>
      </c>
      <c r="M562" s="70">
        <f t="shared" si="112"/>
        <v>4</v>
      </c>
    </row>
    <row r="563" spans="1:13">
      <c r="A563" s="68">
        <v>43189</v>
      </c>
      <c r="B563">
        <v>35.648600000000002</v>
      </c>
      <c r="C563" s="71">
        <f t="shared" si="109"/>
        <v>0</v>
      </c>
      <c r="D563" s="26">
        <f t="shared" si="110"/>
        <v>36.424069890727885</v>
      </c>
      <c r="E563" s="26">
        <f>D563*(1-VLOOKUP(A563,USD!A:M,13,0))</f>
        <v>36.468440432828253</v>
      </c>
      <c r="F563" s="70">
        <v>35.306899999999999</v>
      </c>
      <c r="G563" s="42">
        <f t="shared" si="113"/>
        <v>-2.1290039609914269E-2</v>
      </c>
      <c r="H563" s="71">
        <f>(B563/(D563*(1-VLOOKUP(A563,USD!A:M,13,0))))-1</f>
        <v>-2.2480819664836726E-2</v>
      </c>
      <c r="I563" s="71">
        <f t="shared" si="98"/>
        <v>9.6779949528280618E-3</v>
      </c>
      <c r="J563">
        <v>1842.19</v>
      </c>
      <c r="K563">
        <v>1900.48</v>
      </c>
      <c r="L563" s="71">
        <f t="shared" si="111"/>
        <v>3.1641687339525326E-2</v>
      </c>
      <c r="M563" s="70">
        <f t="shared" si="112"/>
        <v>5</v>
      </c>
    </row>
    <row r="564" spans="1:13">
      <c r="A564" s="68">
        <v>43192</v>
      </c>
      <c r="B564">
        <v>35.26</v>
      </c>
      <c r="C564" s="71">
        <f t="shared" si="109"/>
        <v>-1.0900848841188804E-2</v>
      </c>
      <c r="D564" s="26">
        <f t="shared" si="110"/>
        <v>35.302627086315034</v>
      </c>
      <c r="E564" s="26">
        <f>D564*(1-VLOOKUP(A564,USD!A:M,13,0))</f>
        <v>35.273501131436838</v>
      </c>
      <c r="F564" s="70">
        <v>35.138399999999997</v>
      </c>
      <c r="G564" s="42">
        <f t="shared" si="113"/>
        <v>-1.2074763221109341E-3</v>
      </c>
      <c r="H564" s="71">
        <f>(B564/(D564*(1-VLOOKUP(A564,USD!A:M,13,0))))-1</f>
        <v>-3.827556381923447E-4</v>
      </c>
      <c r="I564" s="71">
        <f t="shared" si="98"/>
        <v>3.4606015071829699E-3</v>
      </c>
      <c r="J564">
        <v>1900.48</v>
      </c>
      <c r="K564">
        <v>1900.25</v>
      </c>
      <c r="L564" s="71">
        <f t="shared" si="111"/>
        <v>-1.2102205758546258E-4</v>
      </c>
      <c r="M564" s="70">
        <f t="shared" si="112"/>
        <v>1</v>
      </c>
    </row>
    <row r="565" spans="1:13">
      <c r="A565" s="68">
        <v>43193</v>
      </c>
      <c r="B565">
        <v>35.394399999999997</v>
      </c>
      <c r="C565" s="71">
        <f t="shared" si="109"/>
        <v>3.8116846284741435E-3</v>
      </c>
      <c r="D565" s="26">
        <f t="shared" si="110"/>
        <v>34.624707195369027</v>
      </c>
      <c r="E565" s="26">
        <f>D565*(1-VLOOKUP(A565,USD!A:M,13,0))</f>
        <v>34.597736944512441</v>
      </c>
      <c r="F565">
        <v>35.348100000000002</v>
      </c>
      <c r="G565" s="42">
        <f t="shared" si="113"/>
        <v>2.2229583062984393E-2</v>
      </c>
      <c r="H565" s="71">
        <f>(B565/(D565*(1-VLOOKUP(A565,USD!A:M,13,0))))-1</f>
        <v>2.3026449873448041E-2</v>
      </c>
      <c r="I565" s="71">
        <f t="shared" si="98"/>
        <v>1.3098299484270992E-3</v>
      </c>
      <c r="J565">
        <v>1900.25</v>
      </c>
      <c r="K565">
        <v>1872.47</v>
      </c>
      <c r="L565" s="71">
        <f t="shared" si="111"/>
        <v>-1.4619129061965497E-2</v>
      </c>
      <c r="M565" s="70">
        <f t="shared" si="112"/>
        <v>2</v>
      </c>
    </row>
    <row r="566" spans="1:13">
      <c r="A566" s="68">
        <v>43194</v>
      </c>
      <c r="B566">
        <v>35.200000000000003</v>
      </c>
      <c r="C566" s="71">
        <f t="shared" si="109"/>
        <v>-5.4923942770606082E-3</v>
      </c>
      <c r="D566" s="26">
        <f t="shared" si="110"/>
        <v>34.674917921782459</v>
      </c>
      <c r="E566" s="26">
        <f>D566*(1-VLOOKUP(A566,USD!A:M,13,0))</f>
        <v>34.617403115172436</v>
      </c>
      <c r="F566">
        <v>35.022399999999998</v>
      </c>
      <c r="G566" s="42">
        <f t="shared" si="113"/>
        <v>1.514299412047615E-2</v>
      </c>
      <c r="H566" s="71">
        <f>(B566/(D566*(1-VLOOKUP(A566,USD!A:M,13,0))))-1</f>
        <v>1.6829595301798284E-2</v>
      </c>
      <c r="I566" s="71">
        <f t="shared" si="98"/>
        <v>5.0710402485267814E-3</v>
      </c>
      <c r="J566">
        <v>1872.47</v>
      </c>
      <c r="K566">
        <v>1836.81</v>
      </c>
      <c r="L566" s="71">
        <f t="shared" si="111"/>
        <v>-1.9044363861637326E-2</v>
      </c>
      <c r="M566" s="70">
        <f t="shared" si="112"/>
        <v>3</v>
      </c>
    </row>
    <row r="567" spans="1:13">
      <c r="A567" s="68">
        <v>43195</v>
      </c>
      <c r="B567">
        <v>35.280999999999999</v>
      </c>
      <c r="C567" s="71">
        <f t="shared" si="109"/>
        <v>2.3011363636362692E-3</v>
      </c>
      <c r="D567" s="26">
        <f t="shared" si="110"/>
        <v>35.022399999999998</v>
      </c>
      <c r="E567" s="26">
        <f>D567*(1-VLOOKUP(A567,USD!A:M,13,0))</f>
        <v>34.968299902147578</v>
      </c>
      <c r="F567">
        <v>35.1646</v>
      </c>
      <c r="G567" s="42">
        <f t="shared" si="113"/>
        <v>7.3838457672803504E-3</v>
      </c>
      <c r="H567" s="71">
        <f>(B567/(D567*(1-VLOOKUP(A567,USD!A:M,13,0))))-1</f>
        <v>8.942387783434036E-3</v>
      </c>
      <c r="I567" s="71">
        <f t="shared" si="98"/>
        <v>3.3101471366090429E-3</v>
      </c>
      <c r="J567">
        <v>1836.81</v>
      </c>
      <c r="K567">
        <v>1836.81</v>
      </c>
      <c r="L567" s="71">
        <f t="shared" si="111"/>
        <v>0</v>
      </c>
      <c r="M567" s="70">
        <f t="shared" si="112"/>
        <v>4</v>
      </c>
    </row>
    <row r="568" spans="1:13">
      <c r="A568" s="68">
        <v>43196</v>
      </c>
      <c r="B568">
        <v>34.54</v>
      </c>
      <c r="C568" s="71">
        <f t="shared" si="109"/>
        <v>-2.1002806042912603E-2</v>
      </c>
      <c r="D568" s="26">
        <f t="shared" si="110"/>
        <v>35.1646</v>
      </c>
      <c r="E568" s="26">
        <f>D568*(1-VLOOKUP(A568,USD!A:M,13,0))</f>
        <v>35.054178640327592</v>
      </c>
      <c r="F568">
        <v>34.568300000000001</v>
      </c>
      <c r="G568" s="42">
        <f t="shared" si="113"/>
        <v>-1.7762181284587397E-2</v>
      </c>
      <c r="H568" s="71">
        <f>(B568/(D568*(1-VLOOKUP(A568,USD!A:M,13,0))))-1</f>
        <v>-1.4668112626551877E-2</v>
      </c>
      <c r="I568" s="71">
        <f t="shared" si="98"/>
        <v>-8.1866912749550824E-4</v>
      </c>
      <c r="J568">
        <v>1836.81</v>
      </c>
      <c r="K568">
        <v>1836.81</v>
      </c>
      <c r="L568" s="71">
        <f t="shared" si="111"/>
        <v>0</v>
      </c>
      <c r="M568" s="70">
        <f t="shared" si="112"/>
        <v>5</v>
      </c>
    </row>
    <row r="569" spans="1:13">
      <c r="A569" s="68">
        <v>43199</v>
      </c>
      <c r="B569">
        <v>34.4</v>
      </c>
      <c r="C569" s="71">
        <f t="shared" si="109"/>
        <v>-4.0532715691951049E-3</v>
      </c>
      <c r="D569" s="26">
        <f t="shared" si="110"/>
        <v>34.65938757683157</v>
      </c>
      <c r="E569" s="26">
        <f>D569*(1-VLOOKUP(A569,USD!A:M,13,0))</f>
        <v>34.697340646177771</v>
      </c>
      <c r="F569">
        <v>34.360999999999997</v>
      </c>
      <c r="G569" s="42">
        <f t="shared" si="113"/>
        <v>-7.4839053707043135E-3</v>
      </c>
      <c r="H569" s="71">
        <f>(B569/(D569*(1-VLOOKUP(A569,USD!A:M,13,0))))-1</f>
        <v>-8.569551459573499E-3</v>
      </c>
      <c r="I569" s="71">
        <f t="shared" si="98"/>
        <v>1.1350077122318503E-3</v>
      </c>
      <c r="J569">
        <v>1836.81</v>
      </c>
      <c r="K569">
        <v>1841.65</v>
      </c>
      <c r="L569" s="71">
        <f t="shared" si="111"/>
        <v>2.6350030759849652E-3</v>
      </c>
      <c r="M569" s="70">
        <f t="shared" si="112"/>
        <v>1</v>
      </c>
    </row>
    <row r="570" spans="1:13">
      <c r="A570" s="68">
        <v>43200</v>
      </c>
      <c r="B570">
        <v>35.075000000000003</v>
      </c>
      <c r="C570" s="71">
        <f t="shared" si="109"/>
        <v>1.9622093023256015E-2</v>
      </c>
      <c r="D570" s="26">
        <f t="shared" si="110"/>
        <v>34.246628143241111</v>
      </c>
      <c r="E570" s="26">
        <f>D570*(1-VLOOKUP(A570,USD!A:M,13,0))</f>
        <v>34.407517670470611</v>
      </c>
      <c r="F570">
        <v>35.009799999999998</v>
      </c>
      <c r="G570" s="42">
        <f t="shared" si="113"/>
        <v>2.418842092407214E-2</v>
      </c>
      <c r="H570" s="71">
        <f>(B570/(D570*(1-VLOOKUP(A570,USD!A:M,13,0))))-1</f>
        <v>1.9399316623827323E-2</v>
      </c>
      <c r="I570" s="71">
        <f t="shared" si="98"/>
        <v>1.8623356888642917E-3</v>
      </c>
      <c r="J570">
        <v>1841.65</v>
      </c>
      <c r="K570">
        <v>1835.52</v>
      </c>
      <c r="L570" s="71">
        <f t="shared" si="111"/>
        <v>-3.328536909836366E-3</v>
      </c>
      <c r="M570" s="70">
        <f t="shared" si="112"/>
        <v>2</v>
      </c>
    </row>
    <row r="571" spans="1:13">
      <c r="A571" s="68">
        <v>43201</v>
      </c>
      <c r="B571">
        <v>35.266100000000002</v>
      </c>
      <c r="C571" s="71">
        <f t="shared" si="109"/>
        <v>5.4483250178190001E-3</v>
      </c>
      <c r="D571" s="26">
        <f t="shared" si="110"/>
        <v>34.992824580500347</v>
      </c>
      <c r="E571" s="26">
        <f>D571*(1-VLOOKUP(A571,USD!A:M,13,0))</f>
        <v>35.019090279646207</v>
      </c>
      <c r="F571" s="70">
        <v>35.009799999999998</v>
      </c>
      <c r="G571" s="42">
        <f t="shared" si="113"/>
        <v>7.8094701635471608E-3</v>
      </c>
      <c r="H571" s="71">
        <f>(B571/(D571*(1-VLOOKUP(A571,USD!A:M,13,0))))-1</f>
        <v>7.0535733047685234E-3</v>
      </c>
      <c r="I571" s="71">
        <f t="shared" si="98"/>
        <v>7.3208073168085086E-3</v>
      </c>
      <c r="J571">
        <v>1835.52</v>
      </c>
      <c r="K571">
        <v>1834.63</v>
      </c>
      <c r="L571" s="71">
        <f t="shared" si="111"/>
        <v>-4.8487622036252898E-4</v>
      </c>
      <c r="M571" s="70">
        <f t="shared" si="112"/>
        <v>3</v>
      </c>
    </row>
    <row r="572" spans="1:13">
      <c r="A572" s="68">
        <v>43202</v>
      </c>
      <c r="B572">
        <v>35.145000000000003</v>
      </c>
      <c r="C572" s="71">
        <f t="shared" si="109"/>
        <v>-3.433892605079647E-3</v>
      </c>
      <c r="D572" s="26">
        <f t="shared" si="110"/>
        <v>34.862099454385898</v>
      </c>
      <c r="E572" s="26">
        <f>D572*(1-VLOOKUP(A572,USD!A:M,13,0))</f>
        <v>34.841513757179165</v>
      </c>
      <c r="F572">
        <v>34.886000000000003</v>
      </c>
      <c r="G572" s="42">
        <f t="shared" si="113"/>
        <v>8.114845349008748E-3</v>
      </c>
      <c r="H572" s="71">
        <f>(B572/(D572*(1-VLOOKUP(A572,USD!A:M,13,0))))-1</f>
        <v>8.7104781076943194E-3</v>
      </c>
      <c r="I572" s="71">
        <f t="shared" ref="I572:I628" si="114">+B572/F572-1</f>
        <v>7.4241816201341404E-3</v>
      </c>
      <c r="J572">
        <v>1834.63</v>
      </c>
      <c r="K572">
        <v>1826.89</v>
      </c>
      <c r="L572" s="71">
        <f t="shared" si="111"/>
        <v>-4.2188343153660712E-3</v>
      </c>
      <c r="M572" s="70">
        <f t="shared" si="112"/>
        <v>4</v>
      </c>
    </row>
    <row r="573" spans="1:13">
      <c r="A573" s="68">
        <v>43203</v>
      </c>
      <c r="B573">
        <v>34.74</v>
      </c>
      <c r="C573" s="71">
        <f t="shared" si="109"/>
        <v>-1.1523687580025643E-2</v>
      </c>
      <c r="D573" s="26">
        <f t="shared" si="110"/>
        <v>34.842079566914265</v>
      </c>
      <c r="E573" s="26">
        <f>D573*(1-VLOOKUP(A573,USD!A:M,13,0))</f>
        <v>34.86273676233148</v>
      </c>
      <c r="F573">
        <v>34.5565</v>
      </c>
      <c r="G573" s="42">
        <f t="shared" si="113"/>
        <v>-2.9297782504118519E-3</v>
      </c>
      <c r="H573" s="71">
        <f>(B573/(D573*(1-VLOOKUP(A573,USD!A:M,13,0))))-1</f>
        <v>-3.5205716398057918E-3</v>
      </c>
      <c r="I573" s="71">
        <f t="shared" si="114"/>
        <v>5.3101442565075541E-3</v>
      </c>
      <c r="J573">
        <v>1826.89</v>
      </c>
      <c r="K573">
        <v>1824.59</v>
      </c>
      <c r="L573" s="71">
        <f t="shared" si="111"/>
        <v>-1.2589701624072802E-3</v>
      </c>
      <c r="M573" s="70">
        <f t="shared" si="112"/>
        <v>5</v>
      </c>
    </row>
    <row r="574" spans="1:13">
      <c r="A574" s="68">
        <v>43206</v>
      </c>
      <c r="B574">
        <v>34.811199999999999</v>
      </c>
      <c r="C574" s="71">
        <f t="shared" si="109"/>
        <v>2.0495106505469263E-3</v>
      </c>
      <c r="D574" s="26">
        <f t="shared" si="110"/>
        <v>34.823923245770288</v>
      </c>
      <c r="E574" s="26">
        <f>D574*(1-VLOOKUP(A574,USD!A:M,13,0))</f>
        <v>34.849054031925526</v>
      </c>
      <c r="F574">
        <v>34.688299999999998</v>
      </c>
      <c r="G574" s="42">
        <f t="shared" si="113"/>
        <v>-3.6535934450854235E-4</v>
      </c>
      <c r="H574" s="71">
        <f>(B574/(D574*(1-VLOOKUP(A574,USD!A:M,13,0))))-1</f>
        <v>-1.0862283920489713E-3</v>
      </c>
      <c r="I574" s="71">
        <f t="shared" si="114"/>
        <v>3.5429813510607922E-3</v>
      </c>
      <c r="J574">
        <v>1824.59</v>
      </c>
      <c r="K574">
        <v>1838.71</v>
      </c>
      <c r="L574" s="71">
        <f t="shared" si="111"/>
        <v>7.7387248642162287E-3</v>
      </c>
      <c r="M574" s="70">
        <f t="shared" si="112"/>
        <v>1</v>
      </c>
    </row>
    <row r="575" spans="1:13">
      <c r="A575" s="68">
        <v>43207</v>
      </c>
      <c r="B575">
        <v>33.996600000000001</v>
      </c>
      <c r="C575" s="71">
        <f t="shared" si="109"/>
        <v>-2.3400514776853343E-2</v>
      </c>
      <c r="D575" s="26">
        <f t="shared" si="110"/>
        <v>33.651259982270176</v>
      </c>
      <c r="E575" s="26">
        <f>D575*(1-VLOOKUP(A575,USD!A:M,13,0))</f>
        <v>33.580039279563543</v>
      </c>
      <c r="F575">
        <v>33.4681</v>
      </c>
      <c r="G575" s="42">
        <f t="shared" si="113"/>
        <v>1.0262320576161832E-2</v>
      </c>
      <c r="H575" s="71">
        <f>(B575/(D575*(1-VLOOKUP(A575,USD!A:M,13,0))))-1</f>
        <v>1.2405009921771404E-2</v>
      </c>
      <c r="I575" s="71">
        <f t="shared" si="114"/>
        <v>1.5791156354857394E-2</v>
      </c>
      <c r="J575">
        <v>1838.71</v>
      </c>
      <c r="K575">
        <v>1783.74</v>
      </c>
      <c r="L575" s="71">
        <f t="shared" si="111"/>
        <v>-2.989595966737546E-2</v>
      </c>
      <c r="M575" s="70">
        <f t="shared" si="112"/>
        <v>2</v>
      </c>
    </row>
    <row r="576" spans="1:13">
      <c r="A576" s="68">
        <v>43208</v>
      </c>
      <c r="B576">
        <v>34.17</v>
      </c>
      <c r="C576" s="71">
        <f t="shared" si="109"/>
        <v>5.1005100510050916E-3</v>
      </c>
      <c r="D576" s="26">
        <f t="shared" si="110"/>
        <v>34.190846146859968</v>
      </c>
      <c r="E576" s="26">
        <f>D576*(1-VLOOKUP(A576,USD!A:M,13,0))</f>
        <v>34.245839822074402</v>
      </c>
      <c r="F576">
        <v>33.882399999999997</v>
      </c>
      <c r="G576" s="42">
        <f t="shared" si="113"/>
        <v>-6.0969964798252008E-4</v>
      </c>
      <c r="H576" s="71">
        <f>(B576/(D576*(1-VLOOKUP(A576,USD!A:M,13,0))))-1</f>
        <v>-2.2145703673330797E-3</v>
      </c>
      <c r="I576" s="71">
        <f t="shared" si="114"/>
        <v>8.4881826553020456E-3</v>
      </c>
      <c r="J576">
        <v>1783.74</v>
      </c>
      <c r="K576">
        <v>1822.26</v>
      </c>
      <c r="L576" s="71">
        <f t="shared" si="111"/>
        <v>2.1595075515489892E-2</v>
      </c>
      <c r="M576" s="70">
        <f t="shared" si="112"/>
        <v>3</v>
      </c>
    </row>
    <row r="577" spans="1:13">
      <c r="A577" s="68">
        <v>43209</v>
      </c>
      <c r="B577">
        <v>34.174799999999998</v>
      </c>
      <c r="C577" s="71">
        <f t="shared" si="109"/>
        <v>1.4047410008766192E-4</v>
      </c>
      <c r="D577" s="26">
        <f t="shared" si="110"/>
        <v>33.845584643245196</v>
      </c>
      <c r="E577" s="26">
        <f>D577*(1-VLOOKUP(A577,USD!A:M,13,0))</f>
        <v>33.80098132002135</v>
      </c>
      <c r="F577">
        <v>34.052</v>
      </c>
      <c r="G577" s="42">
        <f t="shared" si="113"/>
        <v>9.7269809407918295E-3</v>
      </c>
      <c r="H577" s="71">
        <f>(B577/(D577*(1-VLOOKUP(A577,USD!A:M,13,0))))-1</f>
        <v>1.1059403170558868E-2</v>
      </c>
      <c r="I577" s="71">
        <f t="shared" si="114"/>
        <v>3.6062492658286427E-3</v>
      </c>
      <c r="J577">
        <v>1822.26</v>
      </c>
      <c r="K577">
        <v>1820.28</v>
      </c>
      <c r="L577" s="71">
        <f t="shared" si="111"/>
        <v>-1.0865628395508864E-3</v>
      </c>
      <c r="M577" s="70">
        <f t="shared" si="112"/>
        <v>4</v>
      </c>
    </row>
    <row r="578" spans="1:13">
      <c r="A578" s="68">
        <v>43210</v>
      </c>
      <c r="B578">
        <v>33.395000000000003</v>
      </c>
      <c r="C578" s="71">
        <f t="shared" si="109"/>
        <v>-2.2817982841157658E-2</v>
      </c>
      <c r="D578" s="26">
        <f t="shared" si="110"/>
        <v>33.351048256312218</v>
      </c>
      <c r="E578" s="26">
        <f>D578*(1-VLOOKUP(A578,USD!A:M,13,0))</f>
        <v>33.346587245446344</v>
      </c>
      <c r="F578">
        <v>33.291699999999999</v>
      </c>
      <c r="G578" s="42">
        <f t="shared" si="113"/>
        <v>1.3178519412644363E-3</v>
      </c>
      <c r="H578" s="71">
        <f>(B578/(D578*(1-VLOOKUP(A578,USD!A:M,13,0))))-1</f>
        <v>1.4518053735850245E-3</v>
      </c>
      <c r="I578" s="71">
        <f t="shared" si="114"/>
        <v>3.1028754914890211E-3</v>
      </c>
      <c r="J578">
        <v>1820.28</v>
      </c>
      <c r="K578">
        <v>1782.81</v>
      </c>
      <c r="L578" s="71">
        <f t="shared" si="111"/>
        <v>-2.0584745204034527E-2</v>
      </c>
      <c r="M578" s="70">
        <f t="shared" si="112"/>
        <v>5</v>
      </c>
    </row>
    <row r="579" spans="1:13">
      <c r="A579" s="68">
        <v>43213</v>
      </c>
      <c r="B579">
        <v>32.950000000000003</v>
      </c>
      <c r="C579" s="71">
        <f t="shared" si="109"/>
        <v>-1.3325348106003942E-2</v>
      </c>
      <c r="D579" s="26">
        <f t="shared" si="110"/>
        <v>32.735970005216487</v>
      </c>
      <c r="E579" s="26">
        <f>D579*(1-VLOOKUP(A579,USD!A:M,13,0))</f>
        <v>32.585961532783067</v>
      </c>
      <c r="F579">
        <v>32.811500000000002</v>
      </c>
      <c r="G579" s="42">
        <f t="shared" si="113"/>
        <v>6.538067903575584E-3</v>
      </c>
      <c r="H579" s="71">
        <f>(B579/(D579*(1-VLOOKUP(A579,USD!A:M,13,0))))-1</f>
        <v>1.117163496466711E-2</v>
      </c>
      <c r="I579" s="71">
        <f t="shared" si="114"/>
        <v>4.2210810234217799E-3</v>
      </c>
      <c r="J579">
        <v>1782.81</v>
      </c>
      <c r="K579">
        <v>1753.05</v>
      </c>
      <c r="L579" s="71">
        <f t="shared" si="111"/>
        <v>-1.6692749087115266E-2</v>
      </c>
      <c r="M579" s="70">
        <f t="shared" si="112"/>
        <v>1</v>
      </c>
    </row>
    <row r="580" spans="1:13">
      <c r="A580" s="68">
        <v>43214</v>
      </c>
      <c r="B580">
        <v>33.549999999999997</v>
      </c>
      <c r="C580" s="71">
        <f t="shared" si="109"/>
        <v>1.8209408194233445E-2</v>
      </c>
      <c r="D580" s="26">
        <f t="shared" si="110"/>
        <v>33.818651430364227</v>
      </c>
      <c r="E580" s="26">
        <f>D580*(1-VLOOKUP(A580,USD!A:M,13,0))</f>
        <v>33.893240517197484</v>
      </c>
      <c r="F580">
        <v>33.400100000000002</v>
      </c>
      <c r="G580" s="42">
        <f t="shared" si="113"/>
        <v>-7.9438835968196342E-3</v>
      </c>
      <c r="H580" s="71">
        <f>(B580/(D580*(1-VLOOKUP(A580,USD!A:M,13,0))))-1</f>
        <v>-1.0127108295334697E-2</v>
      </c>
      <c r="I580" s="71">
        <f t="shared" si="114"/>
        <v>4.488010514938523E-3</v>
      </c>
      <c r="J580">
        <v>1753.05</v>
      </c>
      <c r="K580">
        <v>1806.86</v>
      </c>
      <c r="L580" s="71">
        <f t="shared" si="111"/>
        <v>3.0695074299078806E-2</v>
      </c>
      <c r="M580" s="70">
        <f t="shared" si="112"/>
        <v>2</v>
      </c>
    </row>
    <row r="581" spans="1:13">
      <c r="A581" s="68">
        <v>43215</v>
      </c>
      <c r="B581">
        <v>33.729999999999997</v>
      </c>
      <c r="C581" s="71">
        <f t="shared" ref="C581:C629" si="115">B581/B580-1</f>
        <v>5.365126676602161E-3</v>
      </c>
      <c r="D581" s="26">
        <f t="shared" ref="D581:D628" si="116">+F580*(1+L581)</f>
        <v>33.632088784410527</v>
      </c>
      <c r="E581" s="26">
        <f>D581*(1-VLOOKUP(A581,USD!A:M,13,0))</f>
        <v>33.513243447401749</v>
      </c>
      <c r="F581">
        <v>33.6798</v>
      </c>
      <c r="G581" s="42">
        <f t="shared" si="113"/>
        <v>2.9112439675424984E-3</v>
      </c>
      <c r="H581" s="71">
        <f>(B581/(D581*(1-VLOOKUP(A581,USD!A:M,13,0))))-1</f>
        <v>6.4677879638370683E-3</v>
      </c>
      <c r="I581" s="71">
        <f t="shared" si="114"/>
        <v>1.4905076633471293E-3</v>
      </c>
      <c r="J581">
        <v>1806.86</v>
      </c>
      <c r="K581">
        <v>1819.41</v>
      </c>
      <c r="L581" s="71">
        <f t="shared" ref="L581:L628" si="117">+K581/J581-1</f>
        <v>6.94575119267693E-3</v>
      </c>
      <c r="M581" s="70">
        <f t="shared" ref="M581:M628" si="118">WEEKDAY(A581,2)</f>
        <v>3</v>
      </c>
    </row>
    <row r="582" spans="1:13">
      <c r="A582" s="68">
        <v>43216</v>
      </c>
      <c r="B582">
        <v>33.17</v>
      </c>
      <c r="C582" s="71">
        <f t="shared" si="115"/>
        <v>-1.6602431070263712E-2</v>
      </c>
      <c r="D582" s="26">
        <f t="shared" si="116"/>
        <v>32.973960868633235</v>
      </c>
      <c r="E582" s="26">
        <f>D582*(1-VLOOKUP(A582,USD!A:M,13,0))</f>
        <v>32.923345564015463</v>
      </c>
      <c r="F582">
        <v>32.829099999999997</v>
      </c>
      <c r="G582" s="42">
        <f t="shared" si="113"/>
        <v>5.9452709411458304E-3</v>
      </c>
      <c r="H582" s="71">
        <f>(B582/(D582*(1-VLOOKUP(A582,USD!A:M,13,0))))-1</f>
        <v>7.4917792149935547E-3</v>
      </c>
      <c r="I582" s="71">
        <f t="shared" si="114"/>
        <v>1.0384079977824756E-2</v>
      </c>
      <c r="J582">
        <v>1819.41</v>
      </c>
      <c r="K582">
        <v>1781.28</v>
      </c>
      <c r="L582" s="71">
        <f t="shared" si="117"/>
        <v>-2.0957343314591093E-2</v>
      </c>
      <c r="M582" s="70">
        <f t="shared" si="118"/>
        <v>4</v>
      </c>
    </row>
    <row r="583" spans="1:13">
      <c r="A583" s="68">
        <v>43217</v>
      </c>
      <c r="B583">
        <v>33.354999999999997</v>
      </c>
      <c r="C583" s="71">
        <f t="shared" si="115"/>
        <v>5.5773289116669567E-3</v>
      </c>
      <c r="D583" s="26">
        <f t="shared" si="116"/>
        <v>33.277319096380133</v>
      </c>
      <c r="E583" s="26">
        <f>D583*(1-VLOOKUP(A583,USD!A:M,13,0))</f>
        <v>33.326714530785857</v>
      </c>
      <c r="F583">
        <v>33.090000000000003</v>
      </c>
      <c r="G583" s="42">
        <f t="shared" si="113"/>
        <v>2.3343498133030494E-3</v>
      </c>
      <c r="H583" s="71">
        <f>(B583/(D583*(1-VLOOKUP(A583,USD!A:M,13,0))))-1</f>
        <v>8.4873260422990704E-4</v>
      </c>
      <c r="I583" s="71">
        <f t="shared" si="114"/>
        <v>8.0084617709275108E-3</v>
      </c>
      <c r="J583">
        <v>1781.28</v>
      </c>
      <c r="K583">
        <v>1805.6</v>
      </c>
      <c r="L583" s="71">
        <f t="shared" si="117"/>
        <v>1.3653103386328969E-2</v>
      </c>
      <c r="M583" s="70">
        <f t="shared" si="118"/>
        <v>5</v>
      </c>
    </row>
    <row r="584" spans="1:13">
      <c r="A584" s="68">
        <v>43220</v>
      </c>
      <c r="B584">
        <v>33.36</v>
      </c>
      <c r="C584" s="71">
        <f t="shared" si="115"/>
        <v>1.4990256333380358E-4</v>
      </c>
      <c r="D584" s="26">
        <f t="shared" si="116"/>
        <v>33.090000000000003</v>
      </c>
      <c r="E584" s="26">
        <f>D584*(1-VLOOKUP(A584,USD!A:M,13,0))</f>
        <v>33.090000000000003</v>
      </c>
      <c r="F584">
        <v>33.023099999999999</v>
      </c>
      <c r="G584" s="42">
        <f t="shared" si="113"/>
        <v>8.1595648232093421E-3</v>
      </c>
      <c r="H584" s="71">
        <f>(B584/(D584*(1-VLOOKUP(A584,USD!A:M,13,0))))-1</f>
        <v>8.1595648232093421E-3</v>
      </c>
      <c r="I584" s="71">
        <f t="shared" si="114"/>
        <v>1.0201949544409894E-2</v>
      </c>
      <c r="J584" s="70">
        <v>1805.6</v>
      </c>
      <c r="K584" s="70">
        <v>1805.6</v>
      </c>
      <c r="L584" s="71">
        <f t="shared" si="117"/>
        <v>0</v>
      </c>
      <c r="M584" s="70">
        <f t="shared" si="118"/>
        <v>1</v>
      </c>
    </row>
    <row r="585" spans="1:13">
      <c r="A585" s="68">
        <v>43221</v>
      </c>
      <c r="B585">
        <v>33.185000000000002</v>
      </c>
      <c r="C585" s="71">
        <f t="shared" si="115"/>
        <v>-5.2458033573140606E-3</v>
      </c>
      <c r="D585" s="26">
        <f t="shared" si="116"/>
        <v>33.023099999999999</v>
      </c>
      <c r="E585" s="26">
        <f>D585*(1-VLOOKUP(A585,USD!A:M,13,0))</f>
        <v>32.909870556622749</v>
      </c>
      <c r="F585" s="70">
        <v>33.023099999999999</v>
      </c>
      <c r="G585" s="42">
        <f t="shared" si="113"/>
        <v>4.9026287659246215E-3</v>
      </c>
      <c r="H585" s="71">
        <f>(B585/(D585*(1-VLOOKUP(A585,USD!A:M,13,0))))-1</f>
        <v>8.3600888950285945E-3</v>
      </c>
      <c r="I585" s="71">
        <f t="shared" si="114"/>
        <v>4.9026287659246215E-3</v>
      </c>
      <c r="J585" s="70">
        <v>1805.6</v>
      </c>
      <c r="K585" s="70">
        <v>1805.6</v>
      </c>
      <c r="L585" s="71">
        <f t="shared" si="117"/>
        <v>0</v>
      </c>
      <c r="M585" s="70">
        <f t="shared" si="118"/>
        <v>2</v>
      </c>
    </row>
    <row r="586" spans="1:13">
      <c r="A586" s="68">
        <v>43222</v>
      </c>
      <c r="B586">
        <v>33.01</v>
      </c>
      <c r="C586" s="71">
        <f t="shared" si="115"/>
        <v>-5.2734669278289292E-3</v>
      </c>
      <c r="D586" s="26">
        <f t="shared" si="116"/>
        <v>32.949394255095257</v>
      </c>
      <c r="E586" s="26">
        <f>D586*(1-VLOOKUP(A586,USD!A:M,13,0))</f>
        <v>32.770751531956471</v>
      </c>
      <c r="F586">
        <v>32.911900000000003</v>
      </c>
      <c r="G586" s="42">
        <f t="shared" si="113"/>
        <v>1.8393583941340719E-3</v>
      </c>
      <c r="H586" s="71">
        <f>(B586/(D586*(1-VLOOKUP(A586,USD!A:M,13,0))))-1</f>
        <v>7.3006707768121792E-3</v>
      </c>
      <c r="I586" s="71">
        <f t="shared" si="114"/>
        <v>2.980684797899702E-3</v>
      </c>
      <c r="J586">
        <v>1805.6</v>
      </c>
      <c r="K586">
        <v>1801.57</v>
      </c>
      <c r="L586" s="71">
        <f t="shared" si="117"/>
        <v>-2.2319450598139445E-3</v>
      </c>
      <c r="M586" s="70">
        <f t="shared" si="118"/>
        <v>3</v>
      </c>
    </row>
    <row r="587" spans="1:13">
      <c r="A587" s="68">
        <v>43223</v>
      </c>
      <c r="B587">
        <v>33.729999999999997</v>
      </c>
      <c r="C587" s="71">
        <f t="shared" si="115"/>
        <v>2.1811572250832967E-2</v>
      </c>
      <c r="D587" s="26">
        <f t="shared" si="116"/>
        <v>33.372630428459622</v>
      </c>
      <c r="E587" s="26">
        <f>D587*(1-VLOOKUP(A587,USD!A:M,13,0))</f>
        <v>33.522997143923448</v>
      </c>
      <c r="F587">
        <v>33.4786</v>
      </c>
      <c r="G587" s="42">
        <f t="shared" si="113"/>
        <v>1.0708462801769958E-2</v>
      </c>
      <c r="H587" s="71">
        <f>(B587/(D587*(1-VLOOKUP(A587,USD!A:M,13,0))))-1</f>
        <v>6.1749507416604121E-3</v>
      </c>
      <c r="I587" s="71">
        <f t="shared" si="114"/>
        <v>7.5092745813742923E-3</v>
      </c>
      <c r="J587">
        <v>1801.57</v>
      </c>
      <c r="K587">
        <v>1826.79</v>
      </c>
      <c r="L587" s="71">
        <f t="shared" si="117"/>
        <v>1.399890095860834E-2</v>
      </c>
      <c r="M587" s="70">
        <f t="shared" si="118"/>
        <v>4</v>
      </c>
    </row>
    <row r="588" spans="1:13">
      <c r="A588" s="68">
        <v>43224</v>
      </c>
      <c r="B588">
        <v>33.840000000000003</v>
      </c>
      <c r="C588" s="71">
        <f t="shared" si="115"/>
        <v>3.2611918173734988E-3</v>
      </c>
      <c r="D588" s="26">
        <f t="shared" si="116"/>
        <v>33.259782027490843</v>
      </c>
      <c r="E588" s="26">
        <f>D588*(1-VLOOKUP(A588,USD!A:M,13,0))</f>
        <v>33.199349574644557</v>
      </c>
      <c r="F588">
        <v>33.708500000000001</v>
      </c>
      <c r="G588" s="42">
        <f t="shared" si="113"/>
        <v>1.744503232250838E-2</v>
      </c>
      <c r="H588" s="71">
        <f>(B588/(D588*(1-VLOOKUP(A588,USD!A:M,13,0))))-1</f>
        <v>1.9297077610361812E-2</v>
      </c>
      <c r="I588" s="71">
        <f t="shared" si="114"/>
        <v>3.9010931960781203E-3</v>
      </c>
      <c r="J588">
        <v>1826.79</v>
      </c>
      <c r="K588">
        <v>1814.85</v>
      </c>
      <c r="L588" s="71">
        <f t="shared" si="117"/>
        <v>-6.5360550473781975E-3</v>
      </c>
      <c r="M588" s="70">
        <f t="shared" si="118"/>
        <v>5</v>
      </c>
    </row>
    <row r="589" spans="1:13">
      <c r="A589" s="68">
        <v>43227</v>
      </c>
      <c r="B589">
        <v>34.21</v>
      </c>
      <c r="C589" s="71">
        <f t="shared" si="115"/>
        <v>1.0933806146572023E-2</v>
      </c>
      <c r="D589" s="26">
        <f t="shared" si="116"/>
        <v>34.404828437611926</v>
      </c>
      <c r="E589" s="26">
        <f>D589*(1-VLOOKUP(A589,USD!A:M,13,0))</f>
        <v>34.399200260778507</v>
      </c>
      <c r="F589">
        <v>34.112900000000003</v>
      </c>
      <c r="G589" s="42">
        <f t="shared" si="113"/>
        <v>-5.6628225298439583E-3</v>
      </c>
      <c r="H589" s="71">
        <f>(B589/(D589*(1-VLOOKUP(A589,USD!A:M,13,0))))-1</f>
        <v>-5.500135449202026E-3</v>
      </c>
      <c r="I589" s="71">
        <f t="shared" si="114"/>
        <v>2.8464305292132952E-3</v>
      </c>
      <c r="J589">
        <v>1814.85</v>
      </c>
      <c r="K589">
        <v>1852.34</v>
      </c>
      <c r="L589" s="71">
        <f t="shared" si="117"/>
        <v>2.0657354602308775E-2</v>
      </c>
      <c r="M589" s="70">
        <f t="shared" si="118"/>
        <v>1</v>
      </c>
    </row>
    <row r="590" spans="1:13">
      <c r="A590" s="68">
        <v>43228</v>
      </c>
      <c r="B590">
        <v>34.369999999999997</v>
      </c>
      <c r="C590" s="71">
        <f t="shared" si="115"/>
        <v>4.6769950306926322E-3</v>
      </c>
      <c r="D590" s="26">
        <f t="shared" si="116"/>
        <v>34.196324985153922</v>
      </c>
      <c r="E590" s="26">
        <f>D590*(1-VLOOKUP(A590,USD!A:M,13,0))</f>
        <v>34.144891706832958</v>
      </c>
      <c r="F590">
        <v>34.332799999999999</v>
      </c>
      <c r="G590" s="42">
        <f t="shared" si="113"/>
        <v>5.0787625547914494E-3</v>
      </c>
      <c r="H590" s="71">
        <f>(B590/(D590*(1-VLOOKUP(A590,USD!A:M,13,0))))-1</f>
        <v>6.5927370659075724E-3</v>
      </c>
      <c r="I590" s="71">
        <f t="shared" si="114"/>
        <v>1.0835119768850543E-3</v>
      </c>
      <c r="J590">
        <v>1852.34</v>
      </c>
      <c r="K590">
        <v>1856.87</v>
      </c>
      <c r="L590" s="71">
        <f t="shared" si="117"/>
        <v>2.4455553516093964E-3</v>
      </c>
      <c r="M590" s="70">
        <f t="shared" si="118"/>
        <v>2</v>
      </c>
    </row>
    <row r="591" spans="1:13">
      <c r="A591" s="68">
        <v>43229</v>
      </c>
      <c r="B591">
        <v>34.56</v>
      </c>
      <c r="C591" s="71">
        <f t="shared" si="115"/>
        <v>5.528076811172733E-3</v>
      </c>
      <c r="D591" s="26">
        <f t="shared" si="116"/>
        <v>34.313201014610605</v>
      </c>
      <c r="E591" s="26">
        <f>D591*(1-VLOOKUP(A591,USD!A:M,13,0))</f>
        <v>34.331204139701768</v>
      </c>
      <c r="F591">
        <v>34.464500000000001</v>
      </c>
      <c r="G591" s="42">
        <f t="shared" si="113"/>
        <v>7.1925375101060673E-3</v>
      </c>
      <c r="H591" s="71">
        <f>(B591/(D591*(1-VLOOKUP(A591,USD!A:M,13,0))))-1</f>
        <v>6.6643703893172201E-3</v>
      </c>
      <c r="I591" s="71">
        <f t="shared" si="114"/>
        <v>2.7709672271467589E-3</v>
      </c>
      <c r="J591">
        <v>1856.87</v>
      </c>
      <c r="K591">
        <v>1855.81</v>
      </c>
      <c r="L591" s="71">
        <f t="shared" si="117"/>
        <v>-5.7085310226345776E-4</v>
      </c>
      <c r="M591" s="70">
        <f t="shared" si="118"/>
        <v>3</v>
      </c>
    </row>
    <row r="592" spans="1:13">
      <c r="A592" s="68">
        <v>43230</v>
      </c>
      <c r="B592">
        <v>35.07</v>
      </c>
      <c r="C592" s="71">
        <f t="shared" si="115"/>
        <v>1.475694444444442E-2</v>
      </c>
      <c r="D592" s="26">
        <f t="shared" si="116"/>
        <v>34.641854349313775</v>
      </c>
      <c r="E592" s="26">
        <f>D592*(1-VLOOKUP(A592,USD!A:M,13,0))</f>
        <v>34.841760466415543</v>
      </c>
      <c r="F592">
        <v>34.770800000000001</v>
      </c>
      <c r="G592" s="42">
        <f t="shared" si="113"/>
        <v>1.2359201282038379E-2</v>
      </c>
      <c r="H592" s="71">
        <f>(B592/(D592*(1-VLOOKUP(A592,USD!A:M,13,0))))-1</f>
        <v>6.5507463035474611E-3</v>
      </c>
      <c r="I592" s="71">
        <f t="shared" si="114"/>
        <v>8.604921370805263E-3</v>
      </c>
      <c r="J592">
        <v>1855.81</v>
      </c>
      <c r="K592">
        <v>1865.36</v>
      </c>
      <c r="L592" s="71">
        <f t="shared" si="117"/>
        <v>5.1460009375958737E-3</v>
      </c>
      <c r="M592" s="70">
        <f t="shared" si="118"/>
        <v>4</v>
      </c>
    </row>
    <row r="593" spans="1:13">
      <c r="A593" s="68">
        <v>43231</v>
      </c>
      <c r="B593">
        <v>34.651000000000003</v>
      </c>
      <c r="C593" s="71">
        <f t="shared" si="115"/>
        <v>-1.1947533504419683E-2</v>
      </c>
      <c r="D593" s="26">
        <f t="shared" si="116"/>
        <v>34.200780773684436</v>
      </c>
      <c r="E593" s="26">
        <f>D593*(1-VLOOKUP(A593,USD!A:M,13,0))</f>
        <v>34.169446087796054</v>
      </c>
      <c r="F593">
        <v>34.442900000000002</v>
      </c>
      <c r="G593" s="42">
        <f t="shared" si="113"/>
        <v>1.3164004333549695E-2</v>
      </c>
      <c r="H593" s="71">
        <f>(B593/(D593*(1-VLOOKUP(A593,USD!A:M,13,0))))-1</f>
        <v>1.4093114385484329E-2</v>
      </c>
      <c r="I593" s="71">
        <f t="shared" si="114"/>
        <v>6.0418838135001263E-3</v>
      </c>
      <c r="J593">
        <v>1865.36</v>
      </c>
      <c r="K593">
        <v>1834.78</v>
      </c>
      <c r="L593" s="71">
        <f t="shared" si="117"/>
        <v>-1.6393618390015852E-2</v>
      </c>
      <c r="M593" s="70">
        <f t="shared" si="118"/>
        <v>5</v>
      </c>
    </row>
    <row r="594" spans="1:13">
      <c r="A594" s="68">
        <v>43234</v>
      </c>
      <c r="B594">
        <v>34.99</v>
      </c>
      <c r="C594" s="71">
        <f t="shared" si="115"/>
        <v>9.783267438169041E-3</v>
      </c>
      <c r="D594" s="26">
        <f t="shared" si="116"/>
        <v>34.371565551183252</v>
      </c>
      <c r="E594" s="26">
        <f>D594*(1-VLOOKUP(A594,USD!A:M,13,0))</f>
        <v>34.352223655191381</v>
      </c>
      <c r="F594" s="70">
        <v>34.442900000000002</v>
      </c>
      <c r="G594" s="42">
        <f t="shared" si="113"/>
        <v>1.7992617993958682E-2</v>
      </c>
      <c r="H594" s="71">
        <f>(B594/(D594*(1-VLOOKUP(A594,USD!A:M,13,0))))-1</f>
        <v>1.8565795076623592E-2</v>
      </c>
      <c r="I594" s="71">
        <f t="shared" si="114"/>
        <v>1.5884260616847001E-2</v>
      </c>
      <c r="J594">
        <v>1834.78</v>
      </c>
      <c r="K594">
        <v>1830.98</v>
      </c>
      <c r="L594" s="71">
        <f t="shared" si="117"/>
        <v>-2.0710929920753074E-3</v>
      </c>
      <c r="M594" s="70">
        <f t="shared" si="118"/>
        <v>1</v>
      </c>
    </row>
    <row r="595" spans="1:13">
      <c r="A595" s="68">
        <v>43235</v>
      </c>
      <c r="B595">
        <v>34.69</v>
      </c>
      <c r="C595" s="71">
        <f t="shared" si="115"/>
        <v>-8.5738782509289235E-3</v>
      </c>
      <c r="D595" s="26">
        <f t="shared" si="116"/>
        <v>34.951366278714133</v>
      </c>
      <c r="E595" s="26">
        <f>D595*(1-VLOOKUP(A595,USD!A:M,13,0))</f>
        <v>34.797575445688771</v>
      </c>
      <c r="F595">
        <v>34.763300000000001</v>
      </c>
      <c r="G595" s="42">
        <f t="shared" si="113"/>
        <v>-7.4779989036740657E-3</v>
      </c>
      <c r="H595" s="71">
        <f>(B595/(D595*(1-VLOOKUP(A595,USD!A:M,13,0))))-1</f>
        <v>-3.0914638250206794E-3</v>
      </c>
      <c r="I595" s="71">
        <f t="shared" si="114"/>
        <v>-2.108545506324333E-3</v>
      </c>
      <c r="J595">
        <v>1830.98</v>
      </c>
      <c r="K595">
        <v>1858.01</v>
      </c>
      <c r="L595" s="71">
        <f t="shared" si="117"/>
        <v>1.4762586156047641E-2</v>
      </c>
      <c r="M595" s="70">
        <f t="shared" si="118"/>
        <v>2</v>
      </c>
    </row>
    <row r="596" spans="1:13">
      <c r="A596" s="68">
        <v>43236</v>
      </c>
      <c r="B596">
        <v>35.091000000000001</v>
      </c>
      <c r="C596" s="71">
        <f t="shared" si="115"/>
        <v>1.1559527241280065E-2</v>
      </c>
      <c r="D596" s="26">
        <f t="shared" si="116"/>
        <v>34.551129009531707</v>
      </c>
      <c r="E596" s="26">
        <f>D596*(1-VLOOKUP(A596,USD!A:M,13,0))</f>
        <v>34.644487247443486</v>
      </c>
      <c r="F596">
        <v>34.835999999999999</v>
      </c>
      <c r="G596" s="42">
        <f t="shared" si="113"/>
        <v>1.562527784025125E-2</v>
      </c>
      <c r="H596" s="71">
        <f>(B596/(D596*(1-VLOOKUP(A596,USD!A:M,13,0))))-1</f>
        <v>1.2888421449778198E-2</v>
      </c>
      <c r="I596" s="71">
        <f t="shared" si="114"/>
        <v>7.32001377884961E-3</v>
      </c>
      <c r="J596">
        <v>1858.01</v>
      </c>
      <c r="K596">
        <v>1846.67</v>
      </c>
      <c r="L596" s="71">
        <f t="shared" si="117"/>
        <v>-6.1033040726368171E-3</v>
      </c>
      <c r="M596" s="70">
        <f t="shared" si="118"/>
        <v>3</v>
      </c>
    </row>
    <row r="597" spans="1:13">
      <c r="A597" s="68">
        <v>43237</v>
      </c>
      <c r="B597">
        <v>34.75</v>
      </c>
      <c r="C597" s="71">
        <f t="shared" si="115"/>
        <v>-9.7175914052036738E-3</v>
      </c>
      <c r="D597" s="26">
        <f t="shared" si="116"/>
        <v>34.544170425685152</v>
      </c>
      <c r="E597" s="26">
        <f>D597*(1-VLOOKUP(A597,USD!A:M,13,0))</f>
        <v>34.487729022020837</v>
      </c>
      <c r="F597">
        <v>34.557200000000002</v>
      </c>
      <c r="G597" s="42">
        <f t="shared" si="113"/>
        <v>5.9584460063282219E-3</v>
      </c>
      <c r="H597" s="71">
        <f>(B597/(D597*(1-VLOOKUP(A597,USD!A:M,13,0))))-1</f>
        <v>7.6047621985113611E-3</v>
      </c>
      <c r="I597" s="71">
        <f t="shared" si="114"/>
        <v>5.5791557186346541E-3</v>
      </c>
      <c r="J597">
        <v>1846.67</v>
      </c>
      <c r="K597">
        <v>1831.2</v>
      </c>
      <c r="L597" s="71">
        <f t="shared" si="117"/>
        <v>-8.3772411963155546E-3</v>
      </c>
      <c r="M597" s="70">
        <f t="shared" si="118"/>
        <v>4</v>
      </c>
    </row>
    <row r="598" spans="1:13">
      <c r="A598" s="68">
        <v>43238</v>
      </c>
      <c r="B598">
        <v>34.54</v>
      </c>
      <c r="C598" s="71">
        <f t="shared" si="115"/>
        <v>-6.043165467625955E-3</v>
      </c>
      <c r="D598" s="26">
        <f t="shared" si="116"/>
        <v>34.66193594364352</v>
      </c>
      <c r="E598" s="26">
        <f>D598*(1-VLOOKUP(A598,USD!A:M,13,0))</f>
        <v>34.626627583828153</v>
      </c>
      <c r="F598">
        <v>34.47</v>
      </c>
      <c r="G598" s="42">
        <f t="shared" si="113"/>
        <v>-3.5178630484394846E-3</v>
      </c>
      <c r="H598" s="71">
        <f>(B598/(D598*(1-VLOOKUP(A598,USD!A:M,13,0))))-1</f>
        <v>-2.5017620794411943E-3</v>
      </c>
      <c r="I598" s="71">
        <f t="shared" si="114"/>
        <v>2.0307513780097874E-3</v>
      </c>
      <c r="J598">
        <v>1831.2</v>
      </c>
      <c r="K598">
        <v>1836.75</v>
      </c>
      <c r="L598" s="71">
        <f t="shared" si="117"/>
        <v>3.0307994757536871E-3</v>
      </c>
      <c r="M598" s="70">
        <f t="shared" si="118"/>
        <v>5</v>
      </c>
    </row>
    <row r="599" spans="1:13">
      <c r="A599" s="68">
        <v>43241</v>
      </c>
      <c r="B599">
        <v>35.22</v>
      </c>
      <c r="C599" s="71">
        <f t="shared" si="115"/>
        <v>1.9687319050376351E-2</v>
      </c>
      <c r="D599" s="26">
        <f t="shared" si="116"/>
        <v>34.952870886075949</v>
      </c>
      <c r="E599" s="26">
        <f>D599*(1-VLOOKUP(A599,USD!A:M,13,0))</f>
        <v>34.992791296766399</v>
      </c>
      <c r="F599">
        <v>34.958799999999997</v>
      </c>
      <c r="G599" s="42">
        <f t="shared" si="113"/>
        <v>7.6425514457658661E-3</v>
      </c>
      <c r="H599" s="71">
        <f>(B599/(D599*(1-VLOOKUP(A599,USD!A:M,13,0))))-1</f>
        <v>6.4930145556749697E-3</v>
      </c>
      <c r="I599" s="71">
        <f t="shared" si="114"/>
        <v>7.4716523450462091E-3</v>
      </c>
      <c r="J599">
        <v>1836.75</v>
      </c>
      <c r="K599">
        <v>1862.48</v>
      </c>
      <c r="L599" s="71">
        <f t="shared" si="117"/>
        <v>1.4008438818565505E-2</v>
      </c>
      <c r="M599" s="70">
        <f t="shared" si="118"/>
        <v>1</v>
      </c>
    </row>
    <row r="600" spans="1:13">
      <c r="A600" s="68">
        <v>43242</v>
      </c>
      <c r="B600">
        <v>35.229999999999997</v>
      </c>
      <c r="C600" s="71">
        <f t="shared" si="115"/>
        <v>2.8392958546263891E-4</v>
      </c>
      <c r="D600" s="26">
        <f t="shared" si="116"/>
        <v>35.212570765860569</v>
      </c>
      <c r="E600" s="26">
        <f>D600*(1-VLOOKUP(A600,USD!A:M,13,0))</f>
        <v>35.241190730984002</v>
      </c>
      <c r="F600">
        <v>34.986800000000002</v>
      </c>
      <c r="G600" s="42">
        <f t="shared" si="113"/>
        <v>4.9497193077208124E-4</v>
      </c>
      <c r="H600" s="71">
        <f>(B600/(D600*(1-VLOOKUP(A600,USD!A:M,13,0))))-1</f>
        <v>-3.1754690326524226E-4</v>
      </c>
      <c r="I600" s="71">
        <f t="shared" si="114"/>
        <v>6.9511930213679296E-3</v>
      </c>
      <c r="J600">
        <v>1862.48</v>
      </c>
      <c r="K600">
        <v>1876</v>
      </c>
      <c r="L600" s="71">
        <f t="shared" si="117"/>
        <v>7.2591383531634968E-3</v>
      </c>
      <c r="M600" s="70">
        <f t="shared" si="118"/>
        <v>2</v>
      </c>
    </row>
    <row r="601" spans="1:13">
      <c r="A601" s="68">
        <v>43243</v>
      </c>
      <c r="B601">
        <v>34.520000000000003</v>
      </c>
      <c r="C601" s="71">
        <f t="shared" si="115"/>
        <v>-2.0153278455861345E-2</v>
      </c>
      <c r="D601" s="26">
        <f t="shared" si="116"/>
        <v>34.426750104477613</v>
      </c>
      <c r="E601" s="26">
        <f>D601*(1-VLOOKUP(A601,USD!A:M,13,0))</f>
        <v>34.304293715910262</v>
      </c>
      <c r="F601">
        <v>34.486899999999999</v>
      </c>
      <c r="G601" s="42">
        <f t="shared" si="113"/>
        <v>2.7086464809893407E-3</v>
      </c>
      <c r="H601" s="71">
        <f>(B601/(D601*(1-VLOOKUP(A601,USD!A:M,13,0))))-1</f>
        <v>6.2880258044692994E-3</v>
      </c>
      <c r="I601" s="71">
        <f t="shared" si="114"/>
        <v>9.5978472985414065E-4</v>
      </c>
      <c r="J601">
        <v>1876</v>
      </c>
      <c r="K601">
        <v>1845.97</v>
      </c>
      <c r="L601" s="71">
        <f t="shared" si="117"/>
        <v>-1.6007462686567164E-2</v>
      </c>
      <c r="M601" s="70">
        <f t="shared" si="118"/>
        <v>3</v>
      </c>
    </row>
    <row r="602" spans="1:13">
      <c r="A602" s="68">
        <v>43244</v>
      </c>
      <c r="B602">
        <v>34.32</v>
      </c>
      <c r="C602" s="71">
        <f t="shared" si="115"/>
        <v>-5.7937427578216294E-3</v>
      </c>
      <c r="D602" s="26">
        <f t="shared" si="116"/>
        <v>34.345475256911001</v>
      </c>
      <c r="E602" s="26">
        <f>D602*(1-VLOOKUP(A602,USD!A:M,13,0))</f>
        <v>34.335455622416667</v>
      </c>
      <c r="F602">
        <v>34.141100000000002</v>
      </c>
      <c r="G602" s="42">
        <f t="shared" si="113"/>
        <v>-7.4173546065214868E-4</v>
      </c>
      <c r="H602" s="71">
        <f>(B602/(D602*(1-VLOOKUP(A602,USD!A:M,13,0))))-1</f>
        <v>-4.5013593489573456E-4</v>
      </c>
      <c r="I602" s="71">
        <f t="shared" si="114"/>
        <v>5.240018628573706E-3</v>
      </c>
      <c r="J602">
        <v>1845.97</v>
      </c>
      <c r="K602">
        <v>1838.4</v>
      </c>
      <c r="L602" s="71">
        <f t="shared" si="117"/>
        <v>-4.1008250404935831E-3</v>
      </c>
      <c r="M602" s="70">
        <f t="shared" si="118"/>
        <v>4</v>
      </c>
    </row>
    <row r="603" spans="1:13">
      <c r="A603" s="68">
        <v>43245</v>
      </c>
      <c r="B603">
        <v>33.901400000000002</v>
      </c>
      <c r="C603" s="71">
        <f t="shared" si="115"/>
        <v>-1.2196969696969595E-2</v>
      </c>
      <c r="D603" s="26">
        <f t="shared" si="116"/>
        <v>33.51246845354656</v>
      </c>
      <c r="E603" s="26">
        <f>D603*(1-VLOOKUP(A603,USD!A:M,13,0))</f>
        <v>33.445737771028192</v>
      </c>
      <c r="F603">
        <v>33.670299999999997</v>
      </c>
      <c r="G603" s="42">
        <f t="shared" si="113"/>
        <v>1.1605577398530409E-2</v>
      </c>
      <c r="H603" s="71">
        <f>(B603/(D603*(1-VLOOKUP(A603,USD!A:M,13,0))))-1</f>
        <v>1.3623925179683694E-2</v>
      </c>
      <c r="I603" s="71">
        <f t="shared" si="114"/>
        <v>6.8636157087997862E-3</v>
      </c>
      <c r="J603">
        <v>1838.4</v>
      </c>
      <c r="K603">
        <v>1804.55</v>
      </c>
      <c r="L603" s="71">
        <f t="shared" si="117"/>
        <v>-1.8412750217580598E-2</v>
      </c>
      <c r="M603" s="70">
        <f t="shared" si="118"/>
        <v>5</v>
      </c>
    </row>
    <row r="604" spans="1:13">
      <c r="A604" s="68">
        <v>43248</v>
      </c>
      <c r="B604">
        <v>33.901400000000002</v>
      </c>
      <c r="C604" s="71">
        <f t="shared" si="115"/>
        <v>0</v>
      </c>
      <c r="D604" s="26">
        <f t="shared" si="116"/>
        <v>33.527748620431687</v>
      </c>
      <c r="E604" s="26">
        <f>D604*(1-VLOOKUP(A604,USD!A:M,13,0))</f>
        <v>33.485874146899157</v>
      </c>
      <c r="F604">
        <v>33.49</v>
      </c>
      <c r="G604" s="42">
        <f t="shared" si="113"/>
        <v>1.1144541311092215E-2</v>
      </c>
      <c r="H604" s="71">
        <f>(B604/(D604*(1-VLOOKUP(A604,USD!A:M,13,0))))-1</f>
        <v>1.2408989273446247E-2</v>
      </c>
      <c r="I604" s="71">
        <f t="shared" si="114"/>
        <v>1.2284263959390973E-2</v>
      </c>
      <c r="J604">
        <v>1804.55</v>
      </c>
      <c r="K604">
        <v>1796.91</v>
      </c>
      <c r="L604" s="71">
        <f t="shared" si="117"/>
        <v>-4.2337424842757709E-3</v>
      </c>
      <c r="M604" s="70">
        <f t="shared" si="118"/>
        <v>1</v>
      </c>
    </row>
    <row r="605" spans="1:13">
      <c r="A605" s="68">
        <v>43249</v>
      </c>
      <c r="B605">
        <v>33.279899999999998</v>
      </c>
      <c r="C605" s="71">
        <f t="shared" si="115"/>
        <v>-1.8332576235789766E-2</v>
      </c>
      <c r="D605" s="26">
        <f t="shared" si="116"/>
        <v>33.056490586618139</v>
      </c>
      <c r="E605" s="26">
        <f>D605*(1-VLOOKUP(A605,USD!A:M,13,0))</f>
        <v>32.910684091976719</v>
      </c>
      <c r="F605">
        <v>33.168199999999999</v>
      </c>
      <c r="G605" s="42">
        <f t="shared" ref="G605:G629" si="119">+B605/D605-1</f>
        <v>6.7584129294202544E-3</v>
      </c>
      <c r="H605" s="71">
        <f>(B605/(D605*(1-VLOOKUP(A605,USD!A:M,13,0))))-1</f>
        <v>1.1218724806552727E-2</v>
      </c>
      <c r="I605" s="71">
        <f t="shared" si="114"/>
        <v>3.367683504079233E-3</v>
      </c>
      <c r="J605">
        <v>1796.91</v>
      </c>
      <c r="K605">
        <v>1773.65</v>
      </c>
      <c r="L605" s="71">
        <f t="shared" si="117"/>
        <v>-1.2944443516926252E-2</v>
      </c>
      <c r="M605" s="70">
        <f t="shared" si="118"/>
        <v>2</v>
      </c>
    </row>
    <row r="606" spans="1:13">
      <c r="A606" s="68">
        <v>43250</v>
      </c>
      <c r="B606">
        <v>33.020000000000003</v>
      </c>
      <c r="C606" s="71">
        <f t="shared" si="115"/>
        <v>-7.8095186584092868E-3</v>
      </c>
      <c r="D606" s="26">
        <f t="shared" si="116"/>
        <v>32.281233729315247</v>
      </c>
      <c r="E606" s="26">
        <f>D606*(1-VLOOKUP(A606,USD!A:M,13,0))</f>
        <v>32.408284441120806</v>
      </c>
      <c r="F606">
        <v>32.676400000000001</v>
      </c>
      <c r="G606" s="42">
        <f t="shared" si="119"/>
        <v>2.2885317112705916E-2</v>
      </c>
      <c r="H606" s="71">
        <f>(B606/(D606*(1-VLOOKUP(A606,USD!A:M,13,0))))-1</f>
        <v>1.8875283571105461E-2</v>
      </c>
      <c r="I606" s="71">
        <f t="shared" si="114"/>
        <v>1.0515234236329718E-2</v>
      </c>
      <c r="J606">
        <v>1773.65</v>
      </c>
      <c r="K606">
        <v>1726.22</v>
      </c>
      <c r="L606" s="71">
        <f t="shared" si="117"/>
        <v>-2.6741465339836012E-2</v>
      </c>
      <c r="M606" s="70">
        <f t="shared" si="118"/>
        <v>3</v>
      </c>
    </row>
    <row r="607" spans="1:13">
      <c r="A607" s="68">
        <v>43251</v>
      </c>
      <c r="B607">
        <v>33.299799999999998</v>
      </c>
      <c r="C607" s="71">
        <f t="shared" si="115"/>
        <v>8.4736523319199897E-3</v>
      </c>
      <c r="D607" s="26">
        <f t="shared" si="116"/>
        <v>33.008044012929986</v>
      </c>
      <c r="E607" s="26">
        <f>D607*(1-VLOOKUP(A607,USD!A:M,13,0))</f>
        <v>32.952213205544041</v>
      </c>
      <c r="F607">
        <v>33.078000000000003</v>
      </c>
      <c r="G607" s="42">
        <f t="shared" si="119"/>
        <v>8.8389359562088821E-3</v>
      </c>
      <c r="H607" s="71">
        <f>(B607/(D607*(1-VLOOKUP(A607,USD!A:M,13,0))))-1</f>
        <v>1.0548207863545711E-2</v>
      </c>
      <c r="I607" s="71">
        <f t="shared" si="114"/>
        <v>6.7053630812019538E-3</v>
      </c>
      <c r="J607">
        <v>1726.22</v>
      </c>
      <c r="K607">
        <v>1743.74</v>
      </c>
      <c r="L607" s="71">
        <f t="shared" si="117"/>
        <v>1.0149343652605003E-2</v>
      </c>
      <c r="M607" s="70">
        <f t="shared" si="118"/>
        <v>4</v>
      </c>
    </row>
    <row r="608" spans="1:13">
      <c r="A608" s="68">
        <v>43252</v>
      </c>
      <c r="B608">
        <v>33.052700000000002</v>
      </c>
      <c r="C608" s="71">
        <f t="shared" si="115"/>
        <v>-7.4204649877775974E-3</v>
      </c>
      <c r="D608" s="26">
        <f t="shared" si="116"/>
        <v>32.429430362324659</v>
      </c>
      <c r="E608" s="26">
        <f>D608*(1-VLOOKUP(A608,USD!A:M,13,0))</f>
        <v>32.40938073899062</v>
      </c>
      <c r="F608">
        <v>32.760599999999997</v>
      </c>
      <c r="G608" s="42">
        <f t="shared" si="119"/>
        <v>1.9219259503226782E-2</v>
      </c>
      <c r="H608" s="71">
        <f>(B608/(D608*(1-VLOOKUP(A608,USD!A:M,13,0))))-1</f>
        <v>1.984978565898432E-2</v>
      </c>
      <c r="I608" s="71">
        <f t="shared" si="114"/>
        <v>8.9161981160297277E-3</v>
      </c>
      <c r="J608">
        <v>1743.74</v>
      </c>
      <c r="K608">
        <v>1709.55</v>
      </c>
      <c r="L608" s="71">
        <f t="shared" si="117"/>
        <v>-1.9607280901969393E-2</v>
      </c>
      <c r="M608" s="70">
        <f t="shared" si="118"/>
        <v>5</v>
      </c>
    </row>
    <row r="609" spans="1:13">
      <c r="A609" s="68">
        <v>43255</v>
      </c>
      <c r="B609">
        <v>32.869999999999997</v>
      </c>
      <c r="C609" s="71">
        <f t="shared" si="115"/>
        <v>-5.5275363283484591E-3</v>
      </c>
      <c r="D609" s="26">
        <f t="shared" si="116"/>
        <v>32.633739029569185</v>
      </c>
      <c r="E609" s="26">
        <f>D609*(1-VLOOKUP(A609,USD!A:M,13,0))</f>
        <v>32.677286812448791</v>
      </c>
      <c r="F609">
        <v>32.747100000000003</v>
      </c>
      <c r="G609" s="42">
        <f t="shared" si="119"/>
        <v>7.2397763007401306E-3</v>
      </c>
      <c r="H609" s="71">
        <f>(B609/(D609*(1-VLOOKUP(A609,USD!A:M,13,0))))-1</f>
        <v>5.897465987836803E-3</v>
      </c>
      <c r="I609" s="71">
        <f t="shared" si="114"/>
        <v>3.7530040828042122E-3</v>
      </c>
      <c r="J609">
        <v>1709.55</v>
      </c>
      <c r="K609">
        <v>1702.93</v>
      </c>
      <c r="L609" s="71">
        <f t="shared" si="117"/>
        <v>-3.8723640724166453E-3</v>
      </c>
      <c r="M609" s="70">
        <f t="shared" si="118"/>
        <v>1</v>
      </c>
    </row>
    <row r="610" spans="1:13">
      <c r="A610" s="68">
        <v>43256</v>
      </c>
      <c r="B610">
        <v>33.61</v>
      </c>
      <c r="C610" s="71">
        <f t="shared" si="115"/>
        <v>2.2512929723151887E-2</v>
      </c>
      <c r="D610" s="26">
        <f t="shared" si="116"/>
        <v>33.577445215598999</v>
      </c>
      <c r="E610" s="26">
        <f>D610*(1-VLOOKUP(A610,USD!A:M,13,0))</f>
        <v>33.63412235262517</v>
      </c>
      <c r="F610">
        <v>33.513199999999998</v>
      </c>
      <c r="G610" s="42">
        <f t="shared" si="119"/>
        <v>9.6954322140851978E-4</v>
      </c>
      <c r="H610" s="71">
        <f>(B610/(D610*(1-VLOOKUP(A610,USD!A:M,13,0))))-1</f>
        <v>-7.1719881292775511E-4</v>
      </c>
      <c r="I610" s="71">
        <f t="shared" si="114"/>
        <v>2.8884141174223554E-3</v>
      </c>
      <c r="J610">
        <v>1702.93</v>
      </c>
      <c r="K610">
        <v>1746.11</v>
      </c>
      <c r="L610" s="71">
        <f t="shared" si="117"/>
        <v>2.5356297675183326E-2</v>
      </c>
      <c r="M610" s="70">
        <f t="shared" si="118"/>
        <v>2</v>
      </c>
    </row>
    <row r="611" spans="1:13">
      <c r="A611" s="68">
        <v>43257</v>
      </c>
      <c r="B611">
        <v>33.72</v>
      </c>
      <c r="C611" s="71">
        <f t="shared" si="115"/>
        <v>3.272835465635282E-3</v>
      </c>
      <c r="D611" s="26">
        <f t="shared" si="116"/>
        <v>33.458307838566874</v>
      </c>
      <c r="E611" s="26">
        <f>D611*(1-VLOOKUP(A611,USD!A:M,13,0))</f>
        <v>33.530026711722677</v>
      </c>
      <c r="F611">
        <v>33.661700000000003</v>
      </c>
      <c r="G611" s="42">
        <f t="shared" si="119"/>
        <v>7.8214404235792401E-3</v>
      </c>
      <c r="H611" s="71">
        <f>(B611/(D611*(1-VLOOKUP(A611,USD!A:M,13,0))))-1</f>
        <v>5.665766088128521E-3</v>
      </c>
      <c r="I611" s="71">
        <f t="shared" si="114"/>
        <v>1.7319386721406094E-3</v>
      </c>
      <c r="J611">
        <v>1746.11</v>
      </c>
      <c r="K611">
        <v>1743.25</v>
      </c>
      <c r="L611" s="71">
        <f t="shared" si="117"/>
        <v>-1.6379265911081742E-3</v>
      </c>
      <c r="M611" s="70">
        <f t="shared" si="118"/>
        <v>3</v>
      </c>
    </row>
    <row r="612" spans="1:13">
      <c r="A612" s="68">
        <v>43258</v>
      </c>
      <c r="B612">
        <v>33.350999999999999</v>
      </c>
      <c r="C612" s="71">
        <f t="shared" si="115"/>
        <v>-1.094306049822058E-2</v>
      </c>
      <c r="D612" s="26">
        <f t="shared" si="116"/>
        <v>33.413183677613659</v>
      </c>
      <c r="E612" s="26">
        <f>D612*(1-VLOOKUP(A612,USD!A:M,13,0))</f>
        <v>33.376974254602025</v>
      </c>
      <c r="F612">
        <v>33.246699999999997</v>
      </c>
      <c r="G612" s="42">
        <f t="shared" si="119"/>
        <v>-1.8610521587418827E-3</v>
      </c>
      <c r="H612" s="71">
        <f>(B612/(D612*(1-VLOOKUP(A612,USD!A:M,13,0))))-1</f>
        <v>-7.7820878561052353E-4</v>
      </c>
      <c r="I612" s="71">
        <f t="shared" si="114"/>
        <v>3.1371534618473973E-3</v>
      </c>
      <c r="J612">
        <v>1743.25</v>
      </c>
      <c r="K612">
        <v>1730.38</v>
      </c>
      <c r="L612" s="71">
        <f t="shared" si="117"/>
        <v>-7.3827620823174733E-3</v>
      </c>
      <c r="M612" s="70">
        <f t="shared" si="118"/>
        <v>4</v>
      </c>
    </row>
    <row r="613" spans="1:13">
      <c r="A613" s="68">
        <v>43259</v>
      </c>
      <c r="B613">
        <v>33.020000000000003</v>
      </c>
      <c r="C613" s="71">
        <f t="shared" si="115"/>
        <v>-9.9247398878593573E-3</v>
      </c>
      <c r="D613" s="26">
        <f t="shared" si="116"/>
        <v>32.884332911845945</v>
      </c>
      <c r="E613" s="26">
        <f>D613*(1-VLOOKUP(A613,USD!A:M,13,0))</f>
        <v>32.829820268897699</v>
      </c>
      <c r="F613">
        <v>32.907400000000003</v>
      </c>
      <c r="G613" s="42">
        <f t="shared" si="119"/>
        <v>4.1255843175456164E-3</v>
      </c>
      <c r="H613" s="71">
        <f>(B613/(D613*(1-VLOOKUP(A613,USD!A:M,13,0))))-1</f>
        <v>5.7928958960058452E-3</v>
      </c>
      <c r="I613" s="71">
        <f t="shared" si="114"/>
        <v>3.421722773601088E-3</v>
      </c>
      <c r="J613">
        <v>1730.38</v>
      </c>
      <c r="K613">
        <v>1711.52</v>
      </c>
      <c r="L613" s="71">
        <f t="shared" si="117"/>
        <v>-1.0899340029357774E-2</v>
      </c>
      <c r="M613" s="70">
        <f t="shared" si="118"/>
        <v>5</v>
      </c>
    </row>
    <row r="614" spans="1:13">
      <c r="A614" s="68">
        <v>43262</v>
      </c>
      <c r="B614">
        <v>32.840000000000003</v>
      </c>
      <c r="C614" s="71">
        <f t="shared" si="115"/>
        <v>-5.4512416717140688E-3</v>
      </c>
      <c r="D614" s="26">
        <f t="shared" si="116"/>
        <v>32.4671016336356</v>
      </c>
      <c r="E614" s="26">
        <f>D614*(1-VLOOKUP(A614,USD!A:M,13,0))</f>
        <v>32.476640737725056</v>
      </c>
      <c r="F614">
        <v>32.691099999999999</v>
      </c>
      <c r="G614" s="42">
        <f t="shared" si="119"/>
        <v>1.1485422091945585E-2</v>
      </c>
      <c r="H614" s="71">
        <f>(B614/(D614*(1-VLOOKUP(A614,USD!A:M,13,0))))-1</f>
        <v>1.1188326563986939E-2</v>
      </c>
      <c r="I614" s="71">
        <f t="shared" si="114"/>
        <v>4.5547564933576812E-3</v>
      </c>
      <c r="J614">
        <v>1711.52</v>
      </c>
      <c r="K614">
        <v>1688.62</v>
      </c>
      <c r="L614" s="71">
        <f t="shared" si="117"/>
        <v>-1.3379919603627277E-2</v>
      </c>
      <c r="M614" s="70">
        <f t="shared" si="118"/>
        <v>1</v>
      </c>
    </row>
    <row r="615" spans="1:13">
      <c r="A615" s="68">
        <v>43263</v>
      </c>
      <c r="B615">
        <v>33.14</v>
      </c>
      <c r="C615" s="71">
        <f t="shared" si="115"/>
        <v>9.1352009744214424E-3</v>
      </c>
      <c r="D615" s="26">
        <f t="shared" si="116"/>
        <v>33.158635659295754</v>
      </c>
      <c r="E615" s="26">
        <f>D615*(1-VLOOKUP(A615,USD!A:M,13,0))</f>
        <v>33.1196060405601</v>
      </c>
      <c r="F615">
        <v>33.077100000000002</v>
      </c>
      <c r="G615" s="42">
        <f t="shared" si="119"/>
        <v>-5.6201526164212368E-4</v>
      </c>
      <c r="H615" s="71">
        <f>(B615/(D615*(1-VLOOKUP(A615,USD!A:M,13,0))))-1</f>
        <v>6.1576696941756381E-4</v>
      </c>
      <c r="I615" s="71">
        <f t="shared" si="114"/>
        <v>1.901617735533101E-3</v>
      </c>
      <c r="J615">
        <v>1688.62</v>
      </c>
      <c r="K615">
        <v>1712.77</v>
      </c>
      <c r="L615" s="71">
        <f t="shared" si="117"/>
        <v>1.4301619073562977E-2</v>
      </c>
      <c r="M615" s="70">
        <f t="shared" si="118"/>
        <v>2</v>
      </c>
    </row>
    <row r="616" spans="1:13">
      <c r="A616" s="68">
        <v>43264</v>
      </c>
      <c r="B616">
        <v>32.505499999999998</v>
      </c>
      <c r="C616" s="71">
        <f t="shared" si="115"/>
        <v>-1.9146047073023587E-2</v>
      </c>
      <c r="D616" s="26">
        <f t="shared" si="116"/>
        <v>32.557992094093194</v>
      </c>
      <c r="E616" s="26">
        <f>D616*(1-VLOOKUP(A616,USD!A:M,13,0))</f>
        <v>32.64925731063839</v>
      </c>
      <c r="F616">
        <v>32.478900000000003</v>
      </c>
      <c r="G616" s="42">
        <f t="shared" si="119"/>
        <v>-1.6122644769214212E-3</v>
      </c>
      <c r="H616" s="71">
        <f>(B616/(D616*(1-VLOOKUP(A616,USD!A:M,13,0))))-1</f>
        <v>-4.4030805745634005E-3</v>
      </c>
      <c r="I616" s="71">
        <f t="shared" si="114"/>
        <v>8.189932540816347E-4</v>
      </c>
      <c r="J616">
        <v>1712.77</v>
      </c>
      <c r="K616">
        <v>1685.89</v>
      </c>
      <c r="L616" s="71">
        <f t="shared" si="117"/>
        <v>-1.5693876002031759E-2</v>
      </c>
      <c r="M616" s="70">
        <f t="shared" si="118"/>
        <v>3</v>
      </c>
    </row>
    <row r="617" spans="1:13">
      <c r="A617" s="68">
        <v>43265</v>
      </c>
      <c r="B617">
        <v>32.419800000000002</v>
      </c>
      <c r="C617" s="71">
        <f t="shared" si="115"/>
        <v>-2.6364769039084468E-3</v>
      </c>
      <c r="D617" s="26">
        <f t="shared" si="116"/>
        <v>32.236737241457035</v>
      </c>
      <c r="E617" s="26">
        <f>D617*(1-VLOOKUP(A617,USD!A:M,13,0))</f>
        <v>32.091461141315975</v>
      </c>
      <c r="F617">
        <v>32.328000000000003</v>
      </c>
      <c r="G617" s="42">
        <f t="shared" si="119"/>
        <v>5.6786999618418932E-3</v>
      </c>
      <c r="H617" s="71">
        <f>(B617/(D617*(1-VLOOKUP(A617,USD!A:M,13,0))))-1</f>
        <v>1.0231346501743177E-2</v>
      </c>
      <c r="I617" s="71">
        <f t="shared" si="114"/>
        <v>2.8396436525612856E-3</v>
      </c>
      <c r="J617">
        <v>1685.89</v>
      </c>
      <c r="K617">
        <v>1673.32</v>
      </c>
      <c r="L617" s="71">
        <f t="shared" si="117"/>
        <v>-7.4560024675395242E-3</v>
      </c>
      <c r="M617" s="70">
        <f t="shared" si="118"/>
        <v>4</v>
      </c>
    </row>
    <row r="618" spans="1:13">
      <c r="A618" s="68">
        <v>43266</v>
      </c>
      <c r="B618">
        <v>31.62</v>
      </c>
      <c r="C618" s="71">
        <f t="shared" si="115"/>
        <v>-2.4670109007458474E-2</v>
      </c>
      <c r="D618" s="26">
        <f t="shared" si="116"/>
        <v>31.716339062462655</v>
      </c>
      <c r="E618" s="26">
        <f>D618*(1-VLOOKUP(A618,USD!A:M,13,0))</f>
        <v>31.628029507040754</v>
      </c>
      <c r="F618">
        <v>31.620899999999999</v>
      </c>
      <c r="G618" s="42">
        <f t="shared" si="119"/>
        <v>-3.0375215207821826E-3</v>
      </c>
      <c r="H618" s="71">
        <f>(B618/(D618*(1-VLOOKUP(A618,USD!A:M,13,0))))-1</f>
        <v>-2.5387313613600693E-4</v>
      </c>
      <c r="I618" s="71">
        <f t="shared" si="114"/>
        <v>-2.8462187983246956E-5</v>
      </c>
      <c r="J618">
        <v>1673.32</v>
      </c>
      <c r="K618">
        <v>1641.66</v>
      </c>
      <c r="L618" s="71">
        <f t="shared" si="117"/>
        <v>-1.8920469485812497E-2</v>
      </c>
      <c r="M618" s="70">
        <f t="shared" si="118"/>
        <v>5</v>
      </c>
    </row>
    <row r="619" spans="1:13">
      <c r="A619" s="68">
        <v>43269</v>
      </c>
      <c r="B619">
        <v>31.274999999999999</v>
      </c>
      <c r="C619" s="71">
        <f t="shared" si="115"/>
        <v>-1.0910815939279006E-2</v>
      </c>
      <c r="D619" s="26">
        <f t="shared" si="116"/>
        <v>31.620899999999999</v>
      </c>
      <c r="E619" s="26">
        <f>D619*(1-VLOOKUP(A619,USD!A:M,13,0))</f>
        <v>31.516025527961453</v>
      </c>
      <c r="F619">
        <v>31.3903</v>
      </c>
      <c r="G619" s="42">
        <f t="shared" si="119"/>
        <v>-1.0938967581567871E-2</v>
      </c>
      <c r="H619" s="71">
        <f>(B619/(D619*(1-VLOOKUP(A619,USD!A:M,13,0))))-1</f>
        <v>-7.6477133116805707E-3</v>
      </c>
      <c r="I619" s="71">
        <f t="shared" si="114"/>
        <v>-3.6731092088957418E-3</v>
      </c>
      <c r="J619">
        <v>1641.66</v>
      </c>
      <c r="K619">
        <v>1641.66</v>
      </c>
      <c r="L619" s="71">
        <f t="shared" si="117"/>
        <v>0</v>
      </c>
      <c r="M619" s="70">
        <f t="shared" si="118"/>
        <v>1</v>
      </c>
    </row>
    <row r="620" spans="1:13">
      <c r="A620" s="68">
        <v>43270</v>
      </c>
      <c r="B620">
        <v>29.79</v>
      </c>
      <c r="C620" s="71">
        <f t="shared" si="115"/>
        <v>-4.7482014388489202E-2</v>
      </c>
      <c r="D620" s="26">
        <f t="shared" si="116"/>
        <v>29.583167431136776</v>
      </c>
      <c r="E620" s="26">
        <f>D620*(1-VLOOKUP(A620,USD!A:M,13,0))</f>
        <v>29.478913373977647</v>
      </c>
      <c r="F620">
        <v>29.798100000000002</v>
      </c>
      <c r="G620" s="42">
        <f t="shared" si="119"/>
        <v>6.9915626629462047E-3</v>
      </c>
      <c r="H620" s="71">
        <f>(B620/(D620*(1-VLOOKUP(A620,USD!A:M,13,0))))-1</f>
        <v>1.0552852544997826E-2</v>
      </c>
      <c r="I620" s="71">
        <f t="shared" si="114"/>
        <v>-2.7182941194248134E-4</v>
      </c>
      <c r="J620">
        <v>1641.66</v>
      </c>
      <c r="K620">
        <v>1547.15</v>
      </c>
      <c r="L620" s="71">
        <f t="shared" si="117"/>
        <v>-5.7569776933104277E-2</v>
      </c>
      <c r="M620" s="70">
        <f t="shared" si="118"/>
        <v>2</v>
      </c>
    </row>
    <row r="621" spans="1:13">
      <c r="A621" s="68">
        <v>43271</v>
      </c>
      <c r="B621">
        <v>29.981999999999999</v>
      </c>
      <c r="C621" s="71">
        <f t="shared" si="115"/>
        <v>6.4451158106746398E-3</v>
      </c>
      <c r="D621" s="26">
        <f t="shared" si="116"/>
        <v>30.118586303202662</v>
      </c>
      <c r="E621" s="26">
        <f>D621*(1-VLOOKUP(A621,USD!A:M,13,0))</f>
        <v>30.097881459767475</v>
      </c>
      <c r="F621">
        <v>30.073699999999999</v>
      </c>
      <c r="G621" s="42">
        <f t="shared" si="119"/>
        <v>-4.5349506722411892E-3</v>
      </c>
      <c r="H621" s="71">
        <f>(B621/(D621*(1-VLOOKUP(A621,USD!A:M,13,0))))-1</f>
        <v>-3.85015337117256E-3</v>
      </c>
      <c r="I621" s="71">
        <f t="shared" si="114"/>
        <v>-3.0491758579755945E-3</v>
      </c>
      <c r="J621">
        <v>1547.15</v>
      </c>
      <c r="K621">
        <v>1563.79</v>
      </c>
      <c r="L621" s="71">
        <f t="shared" si="117"/>
        <v>1.0755259671007877E-2</v>
      </c>
      <c r="M621" s="70">
        <f t="shared" si="118"/>
        <v>3</v>
      </c>
    </row>
    <row r="622" spans="1:13">
      <c r="A622" s="68">
        <v>43272</v>
      </c>
      <c r="B622">
        <v>29.15</v>
      </c>
      <c r="C622" s="71">
        <f t="shared" si="115"/>
        <v>-2.7749983323327343E-2</v>
      </c>
      <c r="D622" s="26">
        <f t="shared" si="116"/>
        <v>29.263870350878317</v>
      </c>
      <c r="E622" s="26">
        <f>D622*(1-VLOOKUP(A622,USD!A:M,13,0))</f>
        <v>29.179915592380372</v>
      </c>
      <c r="F622">
        <v>29.083400000000001</v>
      </c>
      <c r="G622" s="42">
        <f t="shared" si="119"/>
        <v>-3.8911582614670204E-3</v>
      </c>
      <c r="H622" s="71">
        <f>(B622/(D622*(1-VLOOKUP(A622,USD!A:M,13,0))))-1</f>
        <v>-1.0252117517497439E-3</v>
      </c>
      <c r="I622" s="71">
        <f t="shared" si="114"/>
        <v>2.2899660974988745E-3</v>
      </c>
      <c r="J622">
        <v>1563.79</v>
      </c>
      <c r="K622">
        <v>1521.68</v>
      </c>
      <c r="L622" s="71">
        <f t="shared" si="117"/>
        <v>-2.6928168104412897E-2</v>
      </c>
      <c r="M622" s="70">
        <f t="shared" si="118"/>
        <v>4</v>
      </c>
    </row>
    <row r="623" spans="1:13">
      <c r="A623" s="68">
        <v>43273</v>
      </c>
      <c r="B623">
        <v>29.731000000000002</v>
      </c>
      <c r="C623" s="71">
        <f t="shared" si="115"/>
        <v>1.9931389365351659E-2</v>
      </c>
      <c r="D623" s="26">
        <f t="shared" si="116"/>
        <v>29.618173100783348</v>
      </c>
      <c r="E623" s="26">
        <f>D623*(1-VLOOKUP(A623,USD!A:M,13,0))</f>
        <v>29.57119581170511</v>
      </c>
      <c r="F623">
        <v>29.6356</v>
      </c>
      <c r="G623" s="42">
        <f t="shared" si="119"/>
        <v>3.8093807755370523E-3</v>
      </c>
      <c r="H623" s="71">
        <f>(B623/(D623*(1-VLOOKUP(A623,USD!A:M,13,0))))-1</f>
        <v>5.4040489032789463E-3</v>
      </c>
      <c r="I623" s="71">
        <f t="shared" si="114"/>
        <v>3.2191013510778355E-3</v>
      </c>
      <c r="J623">
        <v>1521.68</v>
      </c>
      <c r="K623">
        <v>1549.66</v>
      </c>
      <c r="L623" s="71">
        <f t="shared" si="117"/>
        <v>1.8387571631354849E-2</v>
      </c>
      <c r="M623" s="70">
        <f t="shared" si="118"/>
        <v>5</v>
      </c>
    </row>
    <row r="624" spans="1:13">
      <c r="A624" s="68">
        <v>43276</v>
      </c>
      <c r="B624">
        <v>29.2362</v>
      </c>
      <c r="C624" s="71">
        <f t="shared" si="115"/>
        <v>-1.6642561636002862E-2</v>
      </c>
      <c r="D624" s="26">
        <f t="shared" si="116"/>
        <v>29.423324300814372</v>
      </c>
      <c r="E624" s="26">
        <f>D624*(1-VLOOKUP(A624,USD!A:M,13,0))</f>
        <v>29.294602194372644</v>
      </c>
      <c r="F624">
        <v>29.117899999999999</v>
      </c>
      <c r="G624" s="42">
        <f t="shared" si="119"/>
        <v>-6.3597266882992054E-3</v>
      </c>
      <c r="H624" s="71">
        <f>(B624/(D624*(1-VLOOKUP(A624,USD!A:M,13,0))))-1</f>
        <v>-1.9936162295408622E-3</v>
      </c>
      <c r="I624" s="71">
        <f t="shared" si="114"/>
        <v>4.0627929898791049E-3</v>
      </c>
      <c r="J624">
        <v>1549.66</v>
      </c>
      <c r="K624">
        <v>1538.56</v>
      </c>
      <c r="L624" s="71">
        <f t="shared" si="117"/>
        <v>-7.1628615309164978E-3</v>
      </c>
      <c r="M624" s="70">
        <f t="shared" si="118"/>
        <v>1</v>
      </c>
    </row>
    <row r="625" spans="1:13">
      <c r="A625" s="68">
        <v>43277</v>
      </c>
      <c r="B625">
        <v>29.28</v>
      </c>
      <c r="C625" s="71">
        <f t="shared" si="115"/>
        <v>1.498142713485473E-3</v>
      </c>
      <c r="D625" s="26">
        <f t="shared" si="116"/>
        <v>29.61677417065308</v>
      </c>
      <c r="E625" s="26">
        <f>D625*(1-VLOOKUP(A625,USD!A:M,13,0))</f>
        <v>29.430182370088684</v>
      </c>
      <c r="F625">
        <v>29.43</v>
      </c>
      <c r="G625" s="42">
        <f t="shared" si="119"/>
        <v>-1.1371061841933594E-2</v>
      </c>
      <c r="H625" s="71">
        <f>(B625/(D625*(1-VLOOKUP(A625,USD!A:M,13,0))))-1</f>
        <v>-5.1030050782601144E-3</v>
      </c>
      <c r="I625" s="71">
        <f t="shared" si="114"/>
        <v>-5.0968399592252744E-3</v>
      </c>
      <c r="J625">
        <v>1538.56</v>
      </c>
      <c r="K625">
        <v>1564.92</v>
      </c>
      <c r="L625" s="71">
        <f t="shared" si="117"/>
        <v>1.713290349417651E-2</v>
      </c>
      <c r="M625" s="70">
        <f t="shared" si="118"/>
        <v>2</v>
      </c>
    </row>
    <row r="626" spans="1:13">
      <c r="A626" s="68">
        <v>43278</v>
      </c>
      <c r="B626">
        <v>28.315000000000001</v>
      </c>
      <c r="C626" s="71">
        <f t="shared" si="115"/>
        <v>-3.2957650273224059E-2</v>
      </c>
      <c r="D626" s="26">
        <f t="shared" si="116"/>
        <v>29.078514492753623</v>
      </c>
      <c r="E626" s="26">
        <f>D626*(1-VLOOKUP(A626,USD!A:M,13,0))</f>
        <v>28.916708478353126</v>
      </c>
      <c r="F626">
        <v>28.3749</v>
      </c>
      <c r="G626" s="42">
        <f t="shared" si="119"/>
        <v>-2.6256997858122744E-2</v>
      </c>
      <c r="H626" s="71">
        <f>(B626/(D626*(1-VLOOKUP(A626,USD!A:M,13,0))))-1</f>
        <v>-2.0808332276253338E-2</v>
      </c>
      <c r="I626" s="71">
        <f t="shared" si="114"/>
        <v>-2.1110206555793321E-3</v>
      </c>
      <c r="J626">
        <v>1564.92</v>
      </c>
      <c r="K626">
        <v>1546.23</v>
      </c>
      <c r="L626" s="71">
        <f t="shared" si="117"/>
        <v>-1.1943102522812721E-2</v>
      </c>
      <c r="M626" s="70">
        <f t="shared" si="118"/>
        <v>3</v>
      </c>
    </row>
    <row r="627" spans="1:13">
      <c r="A627" s="68">
        <v>43279</v>
      </c>
      <c r="B627">
        <v>28.56</v>
      </c>
      <c r="C627" s="71">
        <f t="shared" si="115"/>
        <v>8.6526576019776424E-3</v>
      </c>
      <c r="D627" s="26">
        <f t="shared" si="116"/>
        <v>28.327737874701693</v>
      </c>
      <c r="E627" s="26">
        <f>D627*(1-VLOOKUP(A627,USD!A:M,13,0))</f>
        <v>28.246274372868736</v>
      </c>
      <c r="F627">
        <v>28.338899999999999</v>
      </c>
      <c r="G627" s="42">
        <f t="shared" si="119"/>
        <v>8.1991059902362107E-3</v>
      </c>
      <c r="H627" s="71">
        <f>(B627/(D627*(1-VLOOKUP(A627,USD!A:M,13,0))))-1</f>
        <v>1.1106796704934752E-2</v>
      </c>
      <c r="I627" s="71">
        <f t="shared" si="114"/>
        <v>7.8019965489133369E-3</v>
      </c>
      <c r="J627">
        <v>1546.23</v>
      </c>
      <c r="K627">
        <v>1543.66</v>
      </c>
      <c r="L627" s="71">
        <f t="shared" si="117"/>
        <v>-1.6621071897453543E-3</v>
      </c>
      <c r="M627" s="70">
        <f t="shared" si="118"/>
        <v>4</v>
      </c>
    </row>
    <row r="628" spans="1:13">
      <c r="A628" s="68">
        <v>43280</v>
      </c>
      <c r="B628">
        <v>29.35</v>
      </c>
      <c r="C628" s="71">
        <f t="shared" si="115"/>
        <v>2.7661064425770432E-2</v>
      </c>
      <c r="D628" s="26">
        <f t="shared" si="116"/>
        <v>29.496387817913266</v>
      </c>
      <c r="E628" s="26">
        <f>D628*(1-VLOOKUP(A628,USD!A:M,13,0))</f>
        <v>29.510145166297942</v>
      </c>
      <c r="F628">
        <v>29.258700000000001</v>
      </c>
      <c r="G628" s="42">
        <f t="shared" si="119"/>
        <v>-4.9629066045966397E-3</v>
      </c>
      <c r="H628" s="71">
        <f>(B628/(D628*(1-VLOOKUP(A628,USD!A:M,13,0))))-1</f>
        <v>-5.426783412805225E-3</v>
      </c>
      <c r="I628" s="71">
        <f t="shared" si="114"/>
        <v>3.1204393906769656E-3</v>
      </c>
      <c r="J628">
        <v>1543.66</v>
      </c>
      <c r="K628">
        <v>1606.71</v>
      </c>
      <c r="L628" s="71">
        <f t="shared" si="117"/>
        <v>4.0844486480183351E-2</v>
      </c>
      <c r="M628" s="70">
        <f t="shared" si="118"/>
        <v>5</v>
      </c>
    </row>
    <row r="629" spans="1:13">
      <c r="A629" s="68">
        <v>43283</v>
      </c>
      <c r="B629">
        <v>29.35</v>
      </c>
      <c r="C629" s="71">
        <f t="shared" si="115"/>
        <v>0</v>
      </c>
      <c r="D629">
        <v>29.496387817913266</v>
      </c>
      <c r="G629" s="42">
        <f t="shared" si="119"/>
        <v>-4.9629066045966397E-3</v>
      </c>
    </row>
    <row r="630" spans="1:13">
      <c r="A630" s="68">
        <v>43284</v>
      </c>
    </row>
    <row r="631" spans="1:13">
      <c r="A631" s="68">
        <v>43285</v>
      </c>
    </row>
    <row r="632" spans="1:13">
      <c r="A632" s="68">
        <v>43286</v>
      </c>
    </row>
    <row r="633" spans="1:13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D628" sqref="D628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225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91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90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109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D243*((1-VLOOKUP(A243,USD!A:M,13,0)))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(B243/(D243*(1-VLOOKUP(A243,USD!A:M,13,0))))-1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108</v>
      </c>
    </row>
    <row r="244" spans="1:14" ht="28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D244*((1-VLOOKUP(A244,USD!A:M,13,0)))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(B244/(D244*(1-VLOOKUP(A244,USD!A:M,13,0))))-1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113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D245*((1-VLOOKUP(A245,USD!A:M,13,0)))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(B245/(D245*(1-VLOOKUP(A245,USD!A:M,13,0))))-1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D246*((1-VLOOKUP(A246,USD!A:M,13,0)))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(B246/(D246*(1-VLOOKUP(A246,USD!A:M,13,0))))-1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D247*((1-VLOOKUP(A247,USD!A:M,13,0)))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(B247/(D247*(1-VLOOKUP(A247,USD!A:M,13,0))))-1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123</v>
      </c>
    </row>
    <row r="248" spans="1:14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D248*((1-VLOOKUP(A248,USD!A:M,13,0)))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(B248/(D248*(1-VLOOKUP(A248,USD!A:M,13,0))))-1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124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D249*((1-VLOOKUP(A249,USD!A:M,13,0)))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(B249/(D249*(1-VLOOKUP(A249,USD!A:M,13,0))))-1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D250*((1-VLOOKUP(A250,USD!A:M,13,0)))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(B250/(D250*(1-VLOOKUP(A250,USD!A:M,13,0))))-1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126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D251*((1-VLOOKUP(A251,USD!A:M,13,0)))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(B251/(D251*(1-VLOOKUP(A251,USD!A:M,13,0))))-1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D252*((1-VLOOKUP(A252,USD!A:M,13,0)))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(B252/(D252*(1-VLOOKUP(A252,USD!A:M,13,0))))-1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D253*((1-VLOOKUP(A253,USD!A:M,13,0)))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(B253/(D253*(1-VLOOKUP(A253,USD!A:M,13,0))))-1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D254*((1-VLOOKUP(A254,USD!A:M,13,0)))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(B254/(D254*(1-VLOOKUP(A254,USD!A:M,13,0))))-1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142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D255*((1-VLOOKUP(A255,USD!A:M,13,0)))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(B255/(D255*(1-VLOOKUP(A255,USD!A:M,13,0))))-1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D256*((1-VLOOKUP(A256,USD!A:M,13,0)))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(B256/(D256*(1-VLOOKUP(A256,USD!A:M,13,0))))-1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D257*((1-VLOOKUP(A257,USD!A:M,13,0)))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(B257/(D257*(1-VLOOKUP(A257,USD!A:M,13,0))))-1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D258*((1-VLOOKUP(A258,USD!A:M,13,0)))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(B258/(D258*(1-VLOOKUP(A258,USD!A:M,13,0))))-1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146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D259*((1-VLOOKUP(A259,USD!A:M,13,0)))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(B259/(D259*(1-VLOOKUP(A259,USD!A:M,13,0))))-1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D260*((1-VLOOKUP(A260,USD!A:M,13,0)))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(B260/(D260*(1-VLOOKUP(A260,USD!A:M,13,0))))-1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D261*((1-VLOOKUP(A261,USD!A:M,13,0)))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(B261/(D261*(1-VLOOKUP(A261,USD!A:M,13,0))))-1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D262*((1-VLOOKUP(A262,USD!A:M,13,0)))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(B262/(D262*(1-VLOOKUP(A262,USD!A:M,13,0))))-1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148</v>
      </c>
    </row>
    <row r="263" spans="1:14" ht="28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D263*((1-VLOOKUP(A263,USD!A:M,13,0)))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(B263/(D263*(1-VLOOKUP(A263,USD!A:M,13,0))))-1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156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D264*((1-VLOOKUP(A264,USD!A:M,13,0)))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(B264/(D264*(1-VLOOKUP(A264,USD!A:M,13,0))))-1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161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D265*((1-VLOOKUP(A265,USD!A:M,13,0)))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(B265/(D265*(1-VLOOKUP(A265,USD!A:M,13,0))))-1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163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D266*((1-VLOOKUP(A266,USD!A:M,13,0)))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(B266/(D266*(1-VLOOKUP(A266,USD!A:M,13,0))))-1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D267*((1-VLOOKUP(A267,USD!A:M,13,0)))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(B267/(D267*(1-VLOOKUP(A267,USD!A:M,13,0))))-1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175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D268*((1-VLOOKUP(A268,USD!A:M,13,0)))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(B268/(D268*(1-VLOOKUP(A268,USD!A:M,13,0))))-1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D269*((1-VLOOKUP(A269,USD!A:M,13,0)))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(B269/(D269*(1-VLOOKUP(A269,USD!A:M,13,0))))-1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180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D270*((1-VLOOKUP(A270,USD!A:M,13,0)))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(B270/(D270*(1-VLOOKUP(A270,USD!A:M,13,0))))-1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D271*((1-VLOOKUP(A271,USD!A:M,13,0)))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(B271/(D271*(1-VLOOKUP(A271,USD!A:M,13,0))))-1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D272*((1-VLOOKUP(A272,USD!A:M,13,0)))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(B272/(D272*(1-VLOOKUP(A272,USD!A:M,13,0))))-1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D273*((1-VLOOKUP(A273,USD!A:M,13,0)))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(B273/(D273*(1-VLOOKUP(A273,USD!A:M,13,0))))-1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D274*((1-VLOOKUP(A274,USD!A:M,13,0)))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(B274/(D274*(1-VLOOKUP(A274,USD!A:M,13,0))))-1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D275*((1-VLOOKUP(A275,USD!A:M,13,0)))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(B275/(D275*(1-VLOOKUP(A275,USD!A:M,13,0))))-1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D276*((1-VLOOKUP(A276,USD!A:M,13,0)))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(B276/(D276*(1-VLOOKUP(A276,USD!A:M,13,0))))-1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D277*((1-VLOOKUP(A277,USD!A:M,13,0)))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(B277/(D277*(1-VLOOKUP(A277,USD!A:M,13,0))))-1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D278*((1-VLOOKUP(A278,USD!A:M,13,0)))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(B278/(D278*(1-VLOOKUP(A278,USD!A:M,13,0))))-1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D279*((1-VLOOKUP(A279,USD!A:M,13,0)))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(B279/(D279*(1-VLOOKUP(A279,USD!A:M,13,0))))-1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205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D280*((1-VLOOKUP(A280,USD!A:M,13,0)))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(B280/(D280*(1-VLOOKUP(A280,USD!A:M,13,0))))-1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D281*((1-VLOOKUP(A281,USD!A:M,13,0)))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(B281/(D281*(1-VLOOKUP(A281,USD!A:M,13,0))))-1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D282*((1-VLOOKUP(A282,USD!A:M,13,0)))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(B282/(D282*(1-VLOOKUP(A282,USD!A:M,13,0))))-1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208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D283*((1-VLOOKUP(A283,USD!A:M,13,0)))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(B283/(D283*(1-VLOOKUP(A283,USD!A:M,13,0))))-1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D284*((1-VLOOKUP(A284,USD!A:M,13,0)))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(B284/(D284*(1-VLOOKUP(A284,USD!A:M,13,0))))-1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D285*((1-VLOOKUP(A285,USD!A:M,13,0)))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(B285/(D285*(1-VLOOKUP(A285,USD!A:M,13,0))))-1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D286*((1-VLOOKUP(A286,USD!A:M,13,0)))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(B286/(D286*(1-VLOOKUP(A286,USD!A:M,13,0))))-1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D287*((1-VLOOKUP(A287,USD!A:M,13,0)))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(B287/(D287*(1-VLOOKUP(A287,USD!A:M,13,0))))-1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D288*((1-VLOOKUP(A288,USD!A:M,13,0)))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(B288/(D288*(1-VLOOKUP(A288,USD!A:M,13,0))))-1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D289*((1-VLOOKUP(A289,USD!A:M,13,0)))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(B289/(D289*(1-VLOOKUP(A289,USD!A:M,13,0))))-1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231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D290*((1-VLOOKUP(A290,USD!A:M,13,0)))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(B290/(D290*(1-VLOOKUP(A290,USD!A:M,13,0))))-1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D291*((1-VLOOKUP(A291,USD!A:M,13,0)))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(B291/(D291*(1-VLOOKUP(A291,USD!A:M,13,0))))-1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D292*((1-VLOOKUP(A292,USD!A:M,13,0)))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(B292/(D292*(1-VLOOKUP(A292,USD!A:M,13,0))))-1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238</v>
      </c>
    </row>
    <row r="293" spans="1:14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D293*((1-VLOOKUP(A293,USD!A:M,13,0)))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(B293/(D293*(1-VLOOKUP(A293,USD!A:M,13,0))))-1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240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D294*((1-VLOOKUP(A294,USD!A:M,13,0)))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(B294/(D294*(1-VLOOKUP(A294,USD!A:M,13,0))))-1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D295*((1-VLOOKUP(A295,USD!A:M,13,0)))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(B295/(D295*(1-VLOOKUP(A295,USD!A:M,13,0))))-1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252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D296*((1-VLOOKUP(A296,USD!A:M,13,0)))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(B296/(D296*(1-VLOOKUP(A296,USD!A:M,13,0))))-1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D297*((1-VLOOKUP(A297,USD!A:M,13,0)))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(B297/(D297*(1-VLOOKUP(A297,USD!A:M,13,0))))-1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255</v>
      </c>
    </row>
    <row r="298" spans="1:14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D298*((1-VLOOKUP(A298,USD!A:M,13,0)))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(B298/(D298*(1-VLOOKUP(A298,USD!A:M,13,0))))-1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261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D299*((1-VLOOKUP(A299,USD!A:M,13,0)))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(B299/(D299*(1-VLOOKUP(A299,USD!A:M,13,0))))-1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D300*((1-VLOOKUP(A300,USD!A:M,13,0)))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(B300/(D300*(1-VLOOKUP(A300,USD!A:M,13,0))))-1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266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D301*((1-VLOOKUP(A301,USD!A:M,13,0)))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(B301/(D301*(1-VLOOKUP(A301,USD!A:M,13,0))))-1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D302*((1-VLOOKUP(A302,USD!A:M,13,0)))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(B302/(D302*(1-VLOOKUP(A302,USD!A:M,13,0))))-1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272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D303*((1-VLOOKUP(A303,USD!A:M,13,0)))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(B303/(D303*(1-VLOOKUP(A303,USD!A:M,13,0))))-1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D304*((1-VLOOKUP(A304,USD!A:M,13,0)))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(B304/(D304*(1-VLOOKUP(A304,USD!A:M,13,0))))-1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D305*((1-VLOOKUP(A305,USD!A:M,13,0)))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(B305/(D305*(1-VLOOKUP(A305,USD!A:M,13,0))))-1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280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D306*((1-VLOOKUP(A306,USD!A:M,13,0)))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(B306/(D306*(1-VLOOKUP(A306,USD!A:M,13,0))))-1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281</v>
      </c>
    </row>
    <row r="307" spans="1:14" ht="28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D307*((1-VLOOKUP(A307,USD!A:M,13,0)))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(B307/(D307*(1-VLOOKUP(A307,USD!A:M,13,0))))-1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290</v>
      </c>
    </row>
    <row r="308" spans="1:14" ht="28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D308*((1-VLOOKUP(A308,USD!A:M,13,0)))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(B308/(D308*(1-VLOOKUP(A308,USD!A:M,13,0))))-1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292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D309*((1-VLOOKUP(A309,USD!A:M,13,0)))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(B309/(D309*(1-VLOOKUP(A309,USD!A:M,13,0))))-1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D310*((1-VLOOKUP(A310,USD!A:M,13,0)))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(B310/(D310*(1-VLOOKUP(A310,USD!A:M,13,0))))-1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296</v>
      </c>
    </row>
    <row r="311" spans="1:14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D311*((1-VLOOKUP(A311,USD!A:M,13,0)))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(B311/(D311*(1-VLOOKUP(A311,USD!A:M,13,0))))-1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301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D312*((1-VLOOKUP(A312,USD!A:M,13,0)))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(B312/(D312*(1-VLOOKUP(A312,USD!A:M,13,0))))-1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D313*((1-VLOOKUP(A313,USD!A:M,13,0)))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(B313/(D313*(1-VLOOKUP(A313,USD!A:M,13,0))))-1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D314*((1-VLOOKUP(A314,USD!A:M,13,0)))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(B314/(D314*(1-VLOOKUP(A314,USD!A:M,13,0))))-1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D315*((1-VLOOKUP(A315,USD!A:M,13,0)))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(B315/(D315*(1-VLOOKUP(A315,USD!A:M,13,0))))-1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D316*((1-VLOOKUP(A316,USD!A:M,13,0)))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(B316/(D316*(1-VLOOKUP(A316,USD!A:M,13,0))))-1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D317*((1-VLOOKUP(A317,USD!A:M,13,0)))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(B317/(D317*(1-VLOOKUP(A317,USD!A:M,13,0))))-1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313</v>
      </c>
    </row>
    <row r="318" spans="1:14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D318*((1-VLOOKUP(A318,USD!A:M,13,0)))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(B318/(D318*(1-VLOOKUP(A318,USD!A:M,13,0))))-1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315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D319*((1-VLOOKUP(A319,USD!A:M,13,0)))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(B319/(D319*(1-VLOOKUP(A319,USD!A:M,13,0))))-1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D320*((1-VLOOKUP(A320,USD!A:M,13,0)))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(B320/(D320*(1-VLOOKUP(A320,USD!A:M,13,0))))-1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D321*((1-VLOOKUP(A321,USD!A:M,13,0)))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(B321/(D321*(1-VLOOKUP(A321,USD!A:M,13,0))))-1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D322*((1-VLOOKUP(A322,USD!A:M,13,0)))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(B322/(D322*(1-VLOOKUP(A322,USD!A:M,13,0))))-1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325</v>
      </c>
    </row>
    <row r="323" spans="1:14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D323*((1-VLOOKUP(A323,USD!A:M,13,0)))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(B323/(D323*(1-VLOOKUP(A323,USD!A:M,13,0))))-1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328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D324*((1-VLOOKUP(A324,USD!A:M,13,0)))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(B324/(D324*(1-VLOOKUP(A324,USD!A:M,13,0))))-1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:C388" si="83">B325/B324-1</f>
        <v>8.058017727639033E-4</v>
      </c>
      <c r="D325" s="26">
        <f t="shared" si="82"/>
        <v>24.892499999999998</v>
      </c>
      <c r="E325" s="26">
        <f>D325*((1-VLOOKUP(A325,USD!A:M,13,0)))</f>
        <v>24.896775972211547</v>
      </c>
      <c r="F325">
        <v>24.885400000000001</v>
      </c>
      <c r="G325" s="25">
        <f t="shared" ref="G325:G388" si="84">+B325/D325-1</f>
        <v>-2.1090689966857257E-3</v>
      </c>
      <c r="H325" s="25">
        <f>(B325/(D325*(1-VLOOKUP(A325,USD!A:M,13,0))))-1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:L388" si="85">+K325/J325-1</f>
        <v>0</v>
      </c>
      <c r="M325">
        <f t="shared" ref="M325:M388" si="86">WEEKDAY(A325,2)</f>
        <v>1</v>
      </c>
    </row>
    <row r="326" spans="1:14" ht="28">
      <c r="A326" s="1">
        <v>42857</v>
      </c>
      <c r="B326">
        <v>24.73</v>
      </c>
      <c r="C326" s="25">
        <f t="shared" si="83"/>
        <v>-4.4283413848631437E-3</v>
      </c>
      <c r="D326" s="26">
        <f t="shared" si="82"/>
        <v>24.790073392374392</v>
      </c>
      <c r="E326" s="26">
        <f>D326*((1-VLOOKUP(A326,USD!A:M,13,0)))</f>
        <v>24.821593748385698</v>
      </c>
      <c r="F326">
        <v>24.8171</v>
      </c>
      <c r="G326" s="25">
        <f t="shared" si="84"/>
        <v>-2.4232841679634465E-3</v>
      </c>
      <c r="H326" s="25">
        <f>(B326/(D326*(1-VLOOKUP(A326,USD!A:M,13,0))))-1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si="85"/>
        <v>-3.8306238849127316E-3</v>
      </c>
      <c r="M326">
        <f t="shared" si="86"/>
        <v>2</v>
      </c>
      <c r="N326" s="50" t="s">
        <v>330</v>
      </c>
    </row>
    <row r="327" spans="1:14">
      <c r="A327" s="1">
        <v>42858</v>
      </c>
      <c r="B327">
        <v>24.64</v>
      </c>
      <c r="C327" s="25">
        <f t="shared" si="83"/>
        <v>-3.6393044884754921E-3</v>
      </c>
      <c r="D327" s="26">
        <f t="shared" si="82"/>
        <v>24.719699496056794</v>
      </c>
      <c r="E327" s="26">
        <f>D327*((1-VLOOKUP(A327,USD!A:M,13,0)))</f>
        <v>24.699147463904652</v>
      </c>
      <c r="F327">
        <v>24.704599999999999</v>
      </c>
      <c r="G327" s="25">
        <f t="shared" si="84"/>
        <v>-3.2241288398148216E-3</v>
      </c>
      <c r="H327" s="25">
        <f>(B327/(D327*(1-VLOOKUP(A327,USD!A:M,13,0))))-1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si="85"/>
        <v>-3.9247335080733192E-3</v>
      </c>
      <c r="M327">
        <f t="shared" si="86"/>
        <v>3</v>
      </c>
    </row>
    <row r="328" spans="1:14">
      <c r="A328" s="1">
        <v>42859</v>
      </c>
      <c r="B328">
        <v>24.5</v>
      </c>
      <c r="C328" s="25">
        <f t="shared" si="83"/>
        <v>-5.6818181818182323E-3</v>
      </c>
      <c r="D328" s="26">
        <f t="shared" ref="D328:D391" si="87">+F327*(1+L328)</f>
        <v>24.641325883229346</v>
      </c>
      <c r="E328" s="26">
        <f>D328*((1-VLOOKUP(A328,USD!A:M,13,0)))</f>
        <v>24.64988682350052</v>
      </c>
      <c r="F328">
        <v>24.643999999999998</v>
      </c>
      <c r="G328" s="25">
        <f t="shared" si="84"/>
        <v>-5.7353197591339944E-3</v>
      </c>
      <c r="H328" s="25">
        <f>(B328/(D328*(1-VLOOKUP(A328,USD!A:M,13,0))))-1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si="85"/>
        <v>-2.561228142558547E-3</v>
      </c>
      <c r="M328">
        <f t="shared" si="86"/>
        <v>4</v>
      </c>
    </row>
    <row r="329" spans="1:14">
      <c r="A329" s="1">
        <v>42860</v>
      </c>
      <c r="B329">
        <v>24.34</v>
      </c>
      <c r="C329" s="25">
        <f t="shared" si="83"/>
        <v>-6.5306122448979265E-3</v>
      </c>
      <c r="D329" s="26">
        <f t="shared" si="87"/>
        <v>24.485930013349837</v>
      </c>
      <c r="E329" s="26">
        <f>D329*((1-VLOOKUP(A329,USD!A:M,13,0)))</f>
        <v>24.454084084561359</v>
      </c>
      <c r="F329">
        <v>24.447900000000001</v>
      </c>
      <c r="G329" s="25">
        <f t="shared" si="84"/>
        <v>-5.9597496713531539E-3</v>
      </c>
      <c r="H329" s="25">
        <f>(B329/(D329*(1-VLOOKUP(A329,USD!A:M,13,0))))-1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si="85"/>
        <v>-6.4141367736634258E-3</v>
      </c>
      <c r="M329">
        <f t="shared" si="86"/>
        <v>5</v>
      </c>
      <c r="N329" s="50" t="s">
        <v>334</v>
      </c>
    </row>
    <row r="330" spans="1:14">
      <c r="A330" s="1">
        <v>42863</v>
      </c>
      <c r="B330">
        <v>24.04</v>
      </c>
      <c r="C330" s="25">
        <f t="shared" si="83"/>
        <v>-1.2325390304026351E-2</v>
      </c>
      <c r="D330" s="26">
        <f t="shared" si="87"/>
        <v>24.276332135070749</v>
      </c>
      <c r="E330" s="26">
        <f>D330*((1-VLOOKUP(A330,USD!A:M,13,0)))</f>
        <v>24.249683413917765</v>
      </c>
      <c r="F330">
        <v>24.2301</v>
      </c>
      <c r="G330" s="25">
        <f t="shared" si="84"/>
        <v>-9.7350841039669511E-3</v>
      </c>
      <c r="H330" s="25">
        <f>(B330/(D330*(1-VLOOKUP(A330,USD!A:M,13,0))))-1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si="85"/>
        <v>-7.0176933368203409E-3</v>
      </c>
      <c r="M330">
        <f t="shared" si="86"/>
        <v>1</v>
      </c>
    </row>
    <row r="331" spans="1:14" ht="28">
      <c r="A331" s="1">
        <v>42864</v>
      </c>
      <c r="B331">
        <v>24.15</v>
      </c>
      <c r="C331" s="25">
        <f t="shared" si="83"/>
        <v>4.5757071547420924E-3</v>
      </c>
      <c r="D331" s="26">
        <f t="shared" si="87"/>
        <v>24.184796056713498</v>
      </c>
      <c r="E331" s="26">
        <f>D331*((1-VLOOKUP(A331,USD!A:M,13,0)))</f>
        <v>24.163120270638817</v>
      </c>
      <c r="F331">
        <v>24.1723</v>
      </c>
      <c r="G331" s="25">
        <f t="shared" si="84"/>
        <v>-1.4387575000385233E-3</v>
      </c>
      <c r="H331" s="25">
        <f>(B331/(D331*(1-VLOOKUP(A331,USD!A:M,13,0))))-1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si="85"/>
        <v>-1.8697381887199382E-3</v>
      </c>
      <c r="M331">
        <f t="shared" si="86"/>
        <v>2</v>
      </c>
      <c r="N331" s="50" t="s">
        <v>339</v>
      </c>
    </row>
    <row r="332" spans="1:14">
      <c r="A332" s="1">
        <v>42865</v>
      </c>
      <c r="B332">
        <v>24.02</v>
      </c>
      <c r="C332" s="25">
        <f t="shared" si="83"/>
        <v>-5.3830227743271175E-3</v>
      </c>
      <c r="D332" s="26">
        <f t="shared" si="87"/>
        <v>24.065361047848484</v>
      </c>
      <c r="E332" s="26">
        <f>D332*((1-VLOOKUP(A332,USD!A:M,13,0)))</f>
        <v>24.070720963758433</v>
      </c>
      <c r="F332">
        <v>24.08</v>
      </c>
      <c r="G332" s="25">
        <f t="shared" si="84"/>
        <v>-1.8849103389013688E-3</v>
      </c>
      <c r="H332" s="25">
        <f>(B332/(D332*(1-VLOOKUP(A332,USD!A:M,13,0))))-1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si="85"/>
        <v>-4.4240288326520272E-3</v>
      </c>
      <c r="M332">
        <f t="shared" si="86"/>
        <v>3</v>
      </c>
    </row>
    <row r="333" spans="1:14">
      <c r="A333" s="1">
        <v>42866</v>
      </c>
      <c r="B333">
        <v>24.14</v>
      </c>
      <c r="C333" s="25">
        <f t="shared" si="83"/>
        <v>4.9958368026645772E-3</v>
      </c>
      <c r="D333" s="26">
        <f t="shared" si="87"/>
        <v>24.216681043929434</v>
      </c>
      <c r="E333" s="26">
        <f>D333*((1-VLOOKUP(A333,USD!A:M,13,0)))</f>
        <v>24.250015029527795</v>
      </c>
      <c r="F333">
        <v>24.260200000000001</v>
      </c>
      <c r="G333" s="25">
        <f t="shared" si="84"/>
        <v>-3.1664555431990538E-3</v>
      </c>
      <c r="H333" s="25">
        <f>(B333/(D333*(1-VLOOKUP(A333,USD!A:M,13,0))))-1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si="85"/>
        <v>5.6761230867705681E-3</v>
      </c>
      <c r="M333">
        <f t="shared" si="86"/>
        <v>4</v>
      </c>
    </row>
    <row r="334" spans="1:14">
      <c r="A334" s="1">
        <v>42867</v>
      </c>
      <c r="B334">
        <v>24.52</v>
      </c>
      <c r="C334" s="25">
        <f t="shared" si="83"/>
        <v>1.5741507870753901E-2</v>
      </c>
      <c r="D334" s="26">
        <f t="shared" si="87"/>
        <v>24.467866669445236</v>
      </c>
      <c r="E334" s="26">
        <f>D334*((1-VLOOKUP(A334,USD!A:M,13,0)))</f>
        <v>24.486993734355867</v>
      </c>
      <c r="F334">
        <v>24.488099999999999</v>
      </c>
      <c r="G334" s="25">
        <f t="shared" si="84"/>
        <v>2.1306855746383579E-3</v>
      </c>
      <c r="H334" s="25">
        <f>(B334/(D334*(1-VLOOKUP(A334,USD!A:M,13,0))))-1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si="85"/>
        <v>8.5599735140367006E-3</v>
      </c>
      <c r="M334">
        <f t="shared" si="86"/>
        <v>5</v>
      </c>
      <c r="N334" s="50" t="s">
        <v>341</v>
      </c>
    </row>
    <row r="335" spans="1:14">
      <c r="A335" s="1">
        <v>42870</v>
      </c>
      <c r="B335">
        <v>24.63</v>
      </c>
      <c r="C335" s="25">
        <f t="shared" si="83"/>
        <v>4.486133768352385E-3</v>
      </c>
      <c r="D335" s="26">
        <f t="shared" si="87"/>
        <v>24.588030652219199</v>
      </c>
      <c r="E335" s="26">
        <f>D335*((1-VLOOKUP(A335,USD!A:M,13,0)))</f>
        <v>24.614419415190135</v>
      </c>
      <c r="F335">
        <v>24.622699999999998</v>
      </c>
      <c r="G335" s="25">
        <f t="shared" si="84"/>
        <v>1.7069015560631229E-3</v>
      </c>
      <c r="H335" s="25">
        <f>(B335/(D335*(1-VLOOKUP(A335,USD!A:M,13,0))))-1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si="85"/>
        <v>4.0807842265917493E-3</v>
      </c>
      <c r="M335">
        <f t="shared" si="86"/>
        <v>1</v>
      </c>
    </row>
    <row r="336" spans="1:14">
      <c r="A336" s="1">
        <v>42871</v>
      </c>
      <c r="B336">
        <v>24.84</v>
      </c>
      <c r="C336" s="25">
        <f t="shared" si="83"/>
        <v>8.5261875761266648E-3</v>
      </c>
      <c r="D336" s="26">
        <f t="shared" si="87"/>
        <v>24.836065739522287</v>
      </c>
      <c r="E336" s="26">
        <f>D336*((1-VLOOKUP(A336,USD!A:M,13,0)))</f>
        <v>24.893651580552611</v>
      </c>
      <c r="F336">
        <v>24.913</v>
      </c>
      <c r="G336" s="25">
        <f t="shared" si="84"/>
        <v>1.5840916669240812E-4</v>
      </c>
      <c r="H336" s="25">
        <f>(B336/(D336*(1-VLOOKUP(A336,USD!A:M,13,0))))-1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si="85"/>
        <v>8.6654079171775145E-3</v>
      </c>
      <c r="M336">
        <f t="shared" si="86"/>
        <v>2</v>
      </c>
    </row>
    <row r="337" spans="1:13">
      <c r="A337" s="1">
        <v>42872</v>
      </c>
      <c r="B337">
        <v>24.6</v>
      </c>
      <c r="C337" s="25">
        <f t="shared" si="83"/>
        <v>-9.6618357487922024E-3</v>
      </c>
      <c r="D337" s="26">
        <f t="shared" si="87"/>
        <v>24.777243315100399</v>
      </c>
      <c r="E337" s="26">
        <f>D337*((1-VLOOKUP(A337,USD!A:M,13,0)))</f>
        <v>24.791374106916084</v>
      </c>
      <c r="F337">
        <v>24.785499999999999</v>
      </c>
      <c r="G337" s="25">
        <f t="shared" si="84"/>
        <v>-7.1534719519171786E-3</v>
      </c>
      <c r="H337" s="25">
        <f>(B337/(D337*(1-VLOOKUP(A337,USD!A:M,13,0))))-1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si="85"/>
        <v>-5.4492307188858113E-3</v>
      </c>
      <c r="M337">
        <f t="shared" si="86"/>
        <v>3</v>
      </c>
    </row>
    <row r="338" spans="1:13">
      <c r="A338" s="1">
        <v>42873</v>
      </c>
      <c r="B338">
        <v>24.53</v>
      </c>
      <c r="C338" s="25">
        <f t="shared" si="83"/>
        <v>-2.8455284552845184E-3</v>
      </c>
      <c r="D338" s="26">
        <f t="shared" si="87"/>
        <v>24.699346622690268</v>
      </c>
      <c r="E338" s="26">
        <f>D338*((1-VLOOKUP(A338,USD!A:M,13,0)))</f>
        <v>24.655766009318672</v>
      </c>
      <c r="F338">
        <v>24.659300000000002</v>
      </c>
      <c r="G338" s="25">
        <f t="shared" si="84"/>
        <v>-6.8563199374146455E-3</v>
      </c>
      <c r="H338" s="25">
        <f>(B338/(D338*(1-VLOOKUP(A338,USD!A:M,13,0))))-1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si="85"/>
        <v>-3.4759588190567126E-3</v>
      </c>
      <c r="M338">
        <f t="shared" si="86"/>
        <v>4</v>
      </c>
    </row>
    <row r="339" spans="1:13">
      <c r="A339" s="1">
        <v>42874</v>
      </c>
      <c r="B339">
        <v>24.68</v>
      </c>
      <c r="C339" s="25">
        <f t="shared" si="83"/>
        <v>6.1149612719118007E-3</v>
      </c>
      <c r="D339" s="26">
        <f t="shared" si="87"/>
        <v>24.700928423462827</v>
      </c>
      <c r="E339" s="26">
        <f>D339*((1-VLOOKUP(A339,USD!A:M,13,0)))</f>
        <v>24.7393180094688</v>
      </c>
      <c r="F339">
        <v>24.739100000000001</v>
      </c>
      <c r="G339" s="25">
        <f t="shared" si="84"/>
        <v>-8.4727274635343353E-4</v>
      </c>
      <c r="H339" s="25">
        <f>(B339/(D339*(1-VLOOKUP(A339,USD!A:M,13,0))))-1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si="85"/>
        <v>1.6881429506443446E-3</v>
      </c>
      <c r="M339">
        <f t="shared" si="86"/>
        <v>5</v>
      </c>
    </row>
    <row r="340" spans="1:13">
      <c r="A340" s="1">
        <v>42877</v>
      </c>
      <c r="B340">
        <v>24.63</v>
      </c>
      <c r="C340" s="25">
        <f t="shared" si="83"/>
        <v>-2.0259319286872746E-3</v>
      </c>
      <c r="D340" s="26">
        <f t="shared" si="87"/>
        <v>24.792806721040993</v>
      </c>
      <c r="E340" s="26">
        <f>D340*((1-VLOOKUP(A340,USD!A:M,13,0)))</f>
        <v>24.772848194452582</v>
      </c>
      <c r="F340">
        <v>24.772200000000002</v>
      </c>
      <c r="G340" s="25">
        <f t="shared" si="84"/>
        <v>-6.5666918180273814E-3</v>
      </c>
      <c r="H340" s="25">
        <f>(B340/(D340*(1-VLOOKUP(A340,USD!A:M,13,0))))-1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si="85"/>
        <v>2.170924610878755E-3</v>
      </c>
      <c r="M340">
        <f t="shared" si="86"/>
        <v>1</v>
      </c>
    </row>
    <row r="341" spans="1:13">
      <c r="A341" s="1">
        <v>42878</v>
      </c>
      <c r="B341">
        <v>24.76</v>
      </c>
      <c r="C341" s="25">
        <f t="shared" si="83"/>
        <v>5.2781161185546654E-3</v>
      </c>
      <c r="D341" s="26">
        <f t="shared" si="87"/>
        <v>24.866280570398082</v>
      </c>
      <c r="E341" s="26">
        <f>D341*((1-VLOOKUP(A341,USD!A:M,13,0)))</f>
        <v>24.858039491520469</v>
      </c>
      <c r="F341">
        <v>24.860800000000001</v>
      </c>
      <c r="G341" s="25">
        <f t="shared" si="84"/>
        <v>-4.2740839385767559E-3</v>
      </c>
      <c r="H341" s="25">
        <f>(B341/(D341*(1-VLOOKUP(A341,USD!A:M,13,0))))-1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si="85"/>
        <v>3.7978286304034548E-3</v>
      </c>
      <c r="M341">
        <f t="shared" si="86"/>
        <v>2</v>
      </c>
    </row>
    <row r="342" spans="1:13">
      <c r="A342" s="1">
        <v>42879</v>
      </c>
      <c r="B342">
        <v>24.82</v>
      </c>
      <c r="C342" s="25">
        <f t="shared" si="83"/>
        <v>2.4232633279481774E-3</v>
      </c>
      <c r="D342" s="26">
        <f t="shared" si="87"/>
        <v>24.860603244886246</v>
      </c>
      <c r="E342" s="26">
        <f>D342*((1-VLOOKUP(A342,USD!A:M,13,0)))</f>
        <v>24.884045145088475</v>
      </c>
      <c r="F342">
        <v>24.877500000000001</v>
      </c>
      <c r="G342" s="25">
        <f t="shared" si="84"/>
        <v>-1.6332365102442736E-3</v>
      </c>
      <c r="H342" s="25">
        <f>(B342/(D342*(1-VLOOKUP(A342,USD!A:M,13,0))))-1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si="85"/>
        <v>-7.914271212383639E-6</v>
      </c>
      <c r="M342">
        <f t="shared" si="86"/>
        <v>3</v>
      </c>
    </row>
    <row r="343" spans="1:13">
      <c r="A343" s="1">
        <v>42880</v>
      </c>
      <c r="B343">
        <v>25.5</v>
      </c>
      <c r="C343" s="25">
        <f t="shared" si="83"/>
        <v>2.739726027397249E-2</v>
      </c>
      <c r="D343" s="26">
        <f t="shared" si="87"/>
        <v>25.324250223536122</v>
      </c>
      <c r="E343" s="26">
        <f>D343*((1-VLOOKUP(A343,USD!A:M,13,0)))</f>
        <v>25.414464632568258</v>
      </c>
      <c r="F343">
        <v>25.436499999999999</v>
      </c>
      <c r="G343" s="25">
        <f t="shared" si="84"/>
        <v>6.9399794628681732E-3</v>
      </c>
      <c r="H343" s="25">
        <f>(B343/(D343*(1-VLOOKUP(A343,USD!A:M,13,0))))-1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si="85"/>
        <v>1.795800315691376E-2</v>
      </c>
      <c r="M343">
        <f t="shared" si="86"/>
        <v>4</v>
      </c>
    </row>
    <row r="344" spans="1:13">
      <c r="A344" s="1">
        <v>42881</v>
      </c>
      <c r="B344">
        <v>25.47</v>
      </c>
      <c r="C344" s="25">
        <f t="shared" si="83"/>
        <v>-1.1764705882353343E-3</v>
      </c>
      <c r="D344" s="26">
        <f t="shared" si="87"/>
        <v>25.398380913850954</v>
      </c>
      <c r="E344" s="26">
        <f>D344*((1-VLOOKUP(A344,USD!A:M,13,0)))</f>
        <v>25.5077211604411</v>
      </c>
      <c r="F344">
        <v>25.490100000000002</v>
      </c>
      <c r="G344" s="25">
        <f t="shared" si="84"/>
        <v>2.8198288068823629E-3</v>
      </c>
      <c r="H344" s="25">
        <f>(B344/(D344*(1-VLOOKUP(A344,USD!A:M,13,0))))-1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si="85"/>
        <v>-1.4985979261707971E-3</v>
      </c>
      <c r="M344">
        <f t="shared" si="86"/>
        <v>5</v>
      </c>
    </row>
    <row r="345" spans="1:13">
      <c r="A345" s="1">
        <v>42884</v>
      </c>
      <c r="B345">
        <v>25.47</v>
      </c>
      <c r="C345" s="25">
        <f t="shared" si="83"/>
        <v>0</v>
      </c>
      <c r="D345" s="26">
        <f t="shared" si="87"/>
        <v>25.490100000000002</v>
      </c>
      <c r="E345" s="26">
        <f>D345*((1-VLOOKUP(A345,USD!A:M,13,0)))</f>
        <v>25.483354968450712</v>
      </c>
      <c r="F345">
        <v>25.490100000000002</v>
      </c>
      <c r="G345" s="25">
        <f t="shared" si="84"/>
        <v>-7.8854143373319197E-4</v>
      </c>
      <c r="H345" s="25">
        <f>(B345/(D345*(1-VLOOKUP(A345,USD!A:M,13,0))))-1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si="85"/>
        <v>0</v>
      </c>
      <c r="M345">
        <f t="shared" si="86"/>
        <v>1</v>
      </c>
    </row>
    <row r="346" spans="1:13">
      <c r="A346" s="1">
        <v>42885</v>
      </c>
      <c r="B346">
        <v>25.61</v>
      </c>
      <c r="C346" s="25">
        <f t="shared" si="83"/>
        <v>5.496662740479108E-3</v>
      </c>
      <c r="D346" s="26">
        <f t="shared" si="87"/>
        <v>25.490100000000002</v>
      </c>
      <c r="E346" s="26">
        <f>D346*((1-VLOOKUP(A346,USD!A:M,13,0)))</f>
        <v>25.482422925683839</v>
      </c>
      <c r="F346">
        <v>25.475300000000001</v>
      </c>
      <c r="G346" s="25">
        <f t="shared" si="84"/>
        <v>4.7037869604276139E-3</v>
      </c>
      <c r="H346" s="25">
        <f>(B346/(D346*(1-VLOOKUP(A346,USD!A:M,13,0))))-1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si="85"/>
        <v>0</v>
      </c>
      <c r="M346">
        <f t="shared" si="86"/>
        <v>2</v>
      </c>
    </row>
    <row r="347" spans="1:13">
      <c r="A347" s="1">
        <v>42886</v>
      </c>
      <c r="B347">
        <v>25.74</v>
      </c>
      <c r="C347" s="25">
        <f t="shared" si="83"/>
        <v>5.0761421319795996E-3</v>
      </c>
      <c r="D347" s="26">
        <f t="shared" si="87"/>
        <v>25.566428703901771</v>
      </c>
      <c r="E347" s="26">
        <f>D347*((1-VLOOKUP(A347,USD!A:M,13,0)))</f>
        <v>25.860200078197828</v>
      </c>
      <c r="F347">
        <v>25.8447</v>
      </c>
      <c r="G347" s="25">
        <f t="shared" si="84"/>
        <v>6.7890317458276783E-3</v>
      </c>
      <c r="H347" s="25">
        <f>(B347/(D347*(1-VLOOKUP(A347,USD!A:M,13,0))))-1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si="85"/>
        <v>3.5771395784061077E-3</v>
      </c>
      <c r="M347">
        <f t="shared" si="86"/>
        <v>3</v>
      </c>
    </row>
    <row r="348" spans="1:13">
      <c r="A348" s="1">
        <v>42887</v>
      </c>
      <c r="B348">
        <v>25.76</v>
      </c>
      <c r="C348" s="25">
        <f t="shared" si="83"/>
        <v>7.7700077700093573E-4</v>
      </c>
      <c r="D348" s="26">
        <f t="shared" si="87"/>
        <v>25.880613704100433</v>
      </c>
      <c r="E348" s="26">
        <f>D348*((1-VLOOKUP(A348,USD!A:M,13,0)))</f>
        <v>25.867918686965016</v>
      </c>
      <c r="F348">
        <v>25.8764</v>
      </c>
      <c r="G348" s="25">
        <f t="shared" si="84"/>
        <v>-4.6603880989624091E-3</v>
      </c>
      <c r="H348" s="25">
        <f>(B348/(D348*(1-VLOOKUP(A348,USD!A:M,13,0))))-1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si="85"/>
        <v>1.3895964782115744E-3</v>
      </c>
      <c r="M348">
        <f t="shared" si="86"/>
        <v>4</v>
      </c>
    </row>
    <row r="349" spans="1:13">
      <c r="A349" s="1">
        <v>42888</v>
      </c>
      <c r="B349">
        <v>25.6</v>
      </c>
      <c r="C349" s="25">
        <f t="shared" si="83"/>
        <v>-6.2111801242236142E-3</v>
      </c>
      <c r="D349" s="26">
        <f t="shared" si="87"/>
        <v>25.793314115207366</v>
      </c>
      <c r="E349" s="26">
        <f>D349*((1-VLOOKUP(A349,USD!A:M,13,0)))</f>
        <v>25.69879129760929</v>
      </c>
      <c r="F349">
        <v>25.711500000000001</v>
      </c>
      <c r="G349" s="25">
        <f t="shared" si="84"/>
        <v>-7.4947373704641329E-3</v>
      </c>
      <c r="H349" s="25">
        <f>(B349/(D349*(1-VLOOKUP(A349,USD!A:M,13,0))))-1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si="85"/>
        <v>-3.2108749591378549E-3</v>
      </c>
      <c r="M349">
        <f t="shared" si="86"/>
        <v>5</v>
      </c>
    </row>
    <row r="350" spans="1:13">
      <c r="A350" s="1">
        <v>42891</v>
      </c>
      <c r="B350">
        <v>25.48</v>
      </c>
      <c r="C350" s="25">
        <f t="shared" si="83"/>
        <v>-4.6875000000000666E-3</v>
      </c>
      <c r="D350" s="26">
        <f t="shared" si="87"/>
        <v>25.580574797776137</v>
      </c>
      <c r="E350" s="26">
        <f>D350*((1-VLOOKUP(A350,USD!A:M,13,0)))</f>
        <v>25.551892556715924</v>
      </c>
      <c r="F350">
        <v>25.557200000000002</v>
      </c>
      <c r="G350" s="25">
        <f t="shared" si="84"/>
        <v>-3.931686389818001E-3</v>
      </c>
      <c r="H350" s="25">
        <f>(B350/(D350*(1-VLOOKUP(A350,USD!A:M,13,0))))-1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si="85"/>
        <v>-5.0920872848283505E-3</v>
      </c>
      <c r="M350">
        <f t="shared" si="86"/>
        <v>1</v>
      </c>
    </row>
    <row r="351" spans="1:13">
      <c r="A351" s="1">
        <v>42892</v>
      </c>
      <c r="B351">
        <v>25.79</v>
      </c>
      <c r="C351" s="25">
        <f t="shared" si="83"/>
        <v>1.2166405023547933E-2</v>
      </c>
      <c r="D351" s="26">
        <f t="shared" si="87"/>
        <v>25.734969609985004</v>
      </c>
      <c r="E351" s="26">
        <f>D351*((1-VLOOKUP(A351,USD!A:M,13,0)))</f>
        <v>25.836714763322007</v>
      </c>
      <c r="F351">
        <v>25.834099999999999</v>
      </c>
      <c r="G351" s="25">
        <f t="shared" si="84"/>
        <v>2.138350689702806E-3</v>
      </c>
      <c r="H351" s="25">
        <f>(B351/(D351*(1-VLOOKUP(A351,USD!A:M,13,0))))-1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si="85"/>
        <v>6.9557545421643496E-3</v>
      </c>
      <c r="M351">
        <f t="shared" si="86"/>
        <v>2</v>
      </c>
    </row>
    <row r="352" spans="1:13">
      <c r="A352" s="1">
        <v>42893</v>
      </c>
      <c r="B352">
        <v>26.06</v>
      </c>
      <c r="C352" s="25">
        <f t="shared" si="83"/>
        <v>1.0469174098487688E-2</v>
      </c>
      <c r="D352" s="26">
        <f t="shared" si="87"/>
        <v>26.137272293564141</v>
      </c>
      <c r="E352" s="26">
        <f>D352*((1-VLOOKUP(A352,USD!A:M,13,0)))</f>
        <v>26.063030840512884</v>
      </c>
      <c r="F352">
        <v>26.091899999999999</v>
      </c>
      <c r="G352" s="25">
        <f t="shared" si="84"/>
        <v>-2.9564023627350888E-3</v>
      </c>
      <c r="H352" s="25">
        <f>(B352/(D352*(1-VLOOKUP(A352,USD!A:M,13,0))))-1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si="85"/>
        <v>1.1735353411349347E-2</v>
      </c>
      <c r="M352">
        <f t="shared" si="86"/>
        <v>3</v>
      </c>
    </row>
    <row r="353" spans="1:14">
      <c r="A353" s="1">
        <v>42894</v>
      </c>
      <c r="B353">
        <v>26.4</v>
      </c>
      <c r="C353" s="25">
        <f t="shared" si="83"/>
        <v>1.304681504221028E-2</v>
      </c>
      <c r="D353" s="26">
        <f t="shared" si="87"/>
        <v>26.292039664070437</v>
      </c>
      <c r="E353" s="26">
        <f>D353*((1-VLOOKUP(A353,USD!A:M,13,0)))</f>
        <v>26.262249794396009</v>
      </c>
      <c r="F353">
        <v>26.2608</v>
      </c>
      <c r="G353" s="25">
        <f t="shared" si="84"/>
        <v>4.1061985798345191E-3</v>
      </c>
      <c r="H353" s="25">
        <f>(B353/(D353*(1-VLOOKUP(A353,USD!A:M,13,0))))-1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si="85"/>
        <v>7.6705668836090091E-3</v>
      </c>
      <c r="M353">
        <f t="shared" si="86"/>
        <v>4</v>
      </c>
    </row>
    <row r="354" spans="1:14">
      <c r="A354" s="1">
        <v>42895</v>
      </c>
      <c r="B354">
        <v>26.46</v>
      </c>
      <c r="C354" s="25">
        <f t="shared" si="83"/>
        <v>2.2727272727274261E-3</v>
      </c>
      <c r="D354" s="26">
        <f t="shared" si="87"/>
        <v>26.37283274160648</v>
      </c>
      <c r="E354" s="26">
        <f>D354*((1-VLOOKUP(A354,USD!A:M,13,0)))</f>
        <v>26.358973505678932</v>
      </c>
      <c r="F354">
        <v>26.3794</v>
      </c>
      <c r="G354" s="25">
        <f t="shared" si="84"/>
        <v>3.3051913401780375E-3</v>
      </c>
      <c r="H354" s="25">
        <f>(B354/(D354*(1-VLOOKUP(A354,USD!A:M,13,0))))-1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si="85"/>
        <v>4.2661587463626027E-3</v>
      </c>
      <c r="M354">
        <f t="shared" si="86"/>
        <v>5</v>
      </c>
    </row>
    <row r="355" spans="1:14">
      <c r="A355" s="1">
        <v>42898</v>
      </c>
      <c r="B355">
        <v>26.32</v>
      </c>
      <c r="C355" s="25">
        <f t="shared" si="83"/>
        <v>-5.2910052910053462E-3</v>
      </c>
      <c r="D355" s="26">
        <f t="shared" si="87"/>
        <v>26.36626330081652</v>
      </c>
      <c r="E355" s="26">
        <f>D355*((1-VLOOKUP(A355,USD!A:M,13,0)))</f>
        <v>26.32448741978699</v>
      </c>
      <c r="F355">
        <v>26.324999999999999</v>
      </c>
      <c r="G355" s="25">
        <f t="shared" si="84"/>
        <v>-1.7546400219361491E-3</v>
      </c>
      <c r="H355" s="25">
        <f>(B355/(D355*(1-VLOOKUP(A355,USD!A:M,13,0))))-1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si="85"/>
        <v>-4.979908255487997E-4</v>
      </c>
      <c r="M355">
        <f t="shared" si="86"/>
        <v>1</v>
      </c>
      <c r="N355" s="50" t="s">
        <v>354</v>
      </c>
    </row>
    <row r="356" spans="1:14">
      <c r="A356" s="1">
        <v>42899</v>
      </c>
      <c r="B356">
        <v>26.49</v>
      </c>
      <c r="C356" s="25">
        <f t="shared" si="83"/>
        <v>6.4589665653493888E-3</v>
      </c>
      <c r="D356" s="26">
        <f t="shared" si="87"/>
        <v>26.383020637035237</v>
      </c>
      <c r="E356" s="26">
        <f>D356*((1-VLOOKUP(A356,USD!A:M,13,0)))</f>
        <v>26.414210789601515</v>
      </c>
      <c r="F356">
        <v>26.427399999999999</v>
      </c>
      <c r="G356" s="25">
        <f t="shared" si="84"/>
        <v>4.0548565092879407E-3</v>
      </c>
      <c r="H356" s="25">
        <f>(B356/(D356*(1-VLOOKUP(A356,USD!A:M,13,0))))-1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si="85"/>
        <v>2.2040128028579797E-3</v>
      </c>
      <c r="M356">
        <f t="shared" si="86"/>
        <v>2</v>
      </c>
      <c r="N356" s="50" t="s">
        <v>355</v>
      </c>
    </row>
    <row r="357" spans="1:14">
      <c r="A357" s="1">
        <v>42900</v>
      </c>
      <c r="B357">
        <v>26.18</v>
      </c>
      <c r="C357" s="25">
        <f t="shared" si="83"/>
        <v>-1.1702529256323091E-2</v>
      </c>
      <c r="D357" s="26">
        <f t="shared" si="87"/>
        <v>26.080898613090689</v>
      </c>
      <c r="E357" s="26">
        <f>D357*((1-VLOOKUP(A357,USD!A:M,13,0)))</f>
        <v>26.090908929279465</v>
      </c>
      <c r="F357">
        <v>26.113199999999999</v>
      </c>
      <c r="G357" s="25">
        <f t="shared" si="84"/>
        <v>3.7997688798794282E-3</v>
      </c>
      <c r="H357" s="25">
        <f>(B357/(D357*(1-VLOOKUP(A357,USD!A:M,13,0))))-1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si="85"/>
        <v>-1.3111444444376286E-2</v>
      </c>
      <c r="M357">
        <f t="shared" si="86"/>
        <v>3</v>
      </c>
      <c r="N357" s="50" t="s">
        <v>357</v>
      </c>
    </row>
    <row r="358" spans="1:14">
      <c r="A358" s="1">
        <v>42901</v>
      </c>
      <c r="B358">
        <v>26.02</v>
      </c>
      <c r="C358" s="25">
        <f t="shared" si="83"/>
        <v>-6.1115355233002377E-3</v>
      </c>
      <c r="D358" s="26">
        <f t="shared" si="87"/>
        <v>26.065143214721857</v>
      </c>
      <c r="E358" s="26">
        <f>D358*((1-VLOOKUP(A358,USD!A:M,13,0)))</f>
        <v>25.984010142888785</v>
      </c>
      <c r="F358">
        <v>25.9956</v>
      </c>
      <c r="G358" s="25">
        <f t="shared" si="84"/>
        <v>-1.7319381040791226E-3</v>
      </c>
      <c r="H358" s="25">
        <f>(B358/(D358*(1-VLOOKUP(A358,USD!A:M,13,0))))-1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si="85"/>
        <v>-1.8403254016413628E-3</v>
      </c>
      <c r="M358">
        <f t="shared" si="86"/>
        <v>4</v>
      </c>
    </row>
    <row r="359" spans="1:14">
      <c r="A359" s="1">
        <v>42902</v>
      </c>
      <c r="B359">
        <v>25.97</v>
      </c>
      <c r="C359" s="25">
        <f t="shared" si="83"/>
        <v>-1.9215987701768356E-3</v>
      </c>
      <c r="D359" s="26">
        <f t="shared" si="87"/>
        <v>25.921700825137751</v>
      </c>
      <c r="E359" s="26">
        <f>D359*((1-VLOOKUP(A359,USD!A:M,13,0)))</f>
        <v>25.89910938127354</v>
      </c>
      <c r="F359">
        <v>25.937899999999999</v>
      </c>
      <c r="G359" s="25">
        <f t="shared" si="84"/>
        <v>1.8632718272639792E-3</v>
      </c>
      <c r="H359" s="25">
        <f>(B359/(D359*(1-VLOOKUP(A359,USD!A:M,13,0))))-1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si="85"/>
        <v>-2.8427570382005829E-3</v>
      </c>
      <c r="M359">
        <f t="shared" si="86"/>
        <v>5</v>
      </c>
    </row>
    <row r="360" spans="1:14">
      <c r="A360" s="1">
        <v>42905</v>
      </c>
      <c r="B360">
        <v>26.21</v>
      </c>
      <c r="C360" s="25">
        <f t="shared" si="83"/>
        <v>9.241432422025575E-3</v>
      </c>
      <c r="D360" s="26">
        <f t="shared" si="87"/>
        <v>26.195189887960851</v>
      </c>
      <c r="E360" s="26">
        <f>D360*((1-VLOOKUP(A360,USD!A:M,13,0)))</f>
        <v>26.132956258645795</v>
      </c>
      <c r="F360">
        <v>26.129100000000001</v>
      </c>
      <c r="G360" s="25">
        <f t="shared" si="84"/>
        <v>5.6537525028432789E-4</v>
      </c>
      <c r="H360" s="25">
        <f>(B360/(D360*(1-VLOOKUP(A360,USD!A:M,13,0))))-1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si="85"/>
        <v>9.9194571634886319E-3</v>
      </c>
      <c r="M360">
        <f t="shared" si="86"/>
        <v>1</v>
      </c>
    </row>
    <row r="361" spans="1:14">
      <c r="A361" s="1">
        <v>42906</v>
      </c>
      <c r="B361">
        <v>26.09</v>
      </c>
      <c r="C361" s="25">
        <f t="shared" si="83"/>
        <v>-4.5784051888592137E-3</v>
      </c>
      <c r="D361" s="26">
        <f t="shared" si="87"/>
        <v>26.076371451019881</v>
      </c>
      <c r="E361" s="26">
        <f>D361*((1-VLOOKUP(A361,USD!A:M,13,0)))</f>
        <v>26.098451376599304</v>
      </c>
      <c r="F361">
        <v>26.129100000000001</v>
      </c>
      <c r="G361" s="25">
        <f t="shared" si="84"/>
        <v>5.2263977776645376E-4</v>
      </c>
      <c r="H361" s="25">
        <f>(B361/(D361*(1-VLOOKUP(A361,USD!A:M,13,0))))-1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si="85"/>
        <v>-2.0180009636810992E-3</v>
      </c>
      <c r="M361">
        <f t="shared" si="86"/>
        <v>2</v>
      </c>
      <c r="N361" s="50" t="s">
        <v>364</v>
      </c>
    </row>
    <row r="362" spans="1:14">
      <c r="A362" s="1">
        <v>42907</v>
      </c>
      <c r="B362">
        <v>26.41</v>
      </c>
      <c r="C362" s="25">
        <f t="shared" si="83"/>
        <v>1.2265235722499046E-2</v>
      </c>
      <c r="D362" s="26">
        <f t="shared" si="87"/>
        <v>26.434604326413638</v>
      </c>
      <c r="E362" s="26">
        <f>D362*((1-VLOOKUP(A362,USD!A:M,13,0)))</f>
        <v>26.404751295566523</v>
      </c>
      <c r="F362">
        <v>26.386099999999999</v>
      </c>
      <c r="G362" s="25">
        <f t="shared" si="84"/>
        <v>-9.3076204621123093E-4</v>
      </c>
      <c r="H362" s="25">
        <f>(B362/(D362*(1-VLOOKUP(A362,USD!A:M,13,0))))-1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si="85"/>
        <v>1.1692110574556214E-2</v>
      </c>
      <c r="M362">
        <f t="shared" si="86"/>
        <v>3</v>
      </c>
    </row>
    <row r="363" spans="1:14">
      <c r="A363" s="1">
        <v>42908</v>
      </c>
      <c r="B363">
        <v>26.42</v>
      </c>
      <c r="C363" s="25">
        <f t="shared" si="83"/>
        <v>3.7864445285884507E-4</v>
      </c>
      <c r="D363" s="26">
        <f t="shared" si="87"/>
        <v>26.403621065800625</v>
      </c>
      <c r="E363" s="26">
        <f>D363*((1-VLOOKUP(A363,USD!A:M,13,0)))</f>
        <v>26.379358338775013</v>
      </c>
      <c r="F363">
        <v>26.377500000000001</v>
      </c>
      <c r="G363" s="25">
        <f t="shared" si="84"/>
        <v>6.2032908889886329E-4</v>
      </c>
      <c r="H363" s="25">
        <f>(B363/(D363*(1-VLOOKUP(A363,USD!A:M,13,0))))-1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85"/>
        <v>6.6402635480899974E-4</v>
      </c>
      <c r="M363">
        <f t="shared" si="86"/>
        <v>4</v>
      </c>
    </row>
    <row r="364" spans="1:14">
      <c r="A364" s="1">
        <v>42909</v>
      </c>
      <c r="B364">
        <v>26.72</v>
      </c>
      <c r="C364" s="25">
        <f t="shared" si="83"/>
        <v>1.1355034065102076E-2</v>
      </c>
      <c r="D364" s="26">
        <f t="shared" si="87"/>
        <v>26.616569023776982</v>
      </c>
      <c r="E364" s="26">
        <f>D364*((1-VLOOKUP(A364,USD!A:M,13,0)))</f>
        <v>26.612267758669709</v>
      </c>
      <c r="F364">
        <v>26.613199999999999</v>
      </c>
      <c r="G364" s="25">
        <f t="shared" si="84"/>
        <v>3.8859620160140995E-3</v>
      </c>
      <c r="H364" s="25">
        <f>(B364/(D364*(1-VLOOKUP(A364,USD!A:M,13,0))))-1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si="85"/>
        <v>9.0633693025108375E-3</v>
      </c>
      <c r="M364">
        <f t="shared" si="86"/>
        <v>5</v>
      </c>
      <c r="N364" s="50" t="s">
        <v>365</v>
      </c>
    </row>
    <row r="365" spans="1:14">
      <c r="A365" s="1">
        <v>42912</v>
      </c>
      <c r="B365">
        <v>27.05</v>
      </c>
      <c r="C365" s="25">
        <f t="shared" si="83"/>
        <v>1.2350299401197695E-2</v>
      </c>
      <c r="D365" s="26">
        <f t="shared" si="87"/>
        <v>26.945297614786409</v>
      </c>
      <c r="E365" s="26">
        <f>D365*((1-VLOOKUP(A365,USD!A:M,13,0)))</f>
        <v>26.871930615502794</v>
      </c>
      <c r="F365">
        <v>26.8841</v>
      </c>
      <c r="G365" s="25">
        <f t="shared" si="84"/>
        <v>3.8857386810282613E-3</v>
      </c>
      <c r="H365" s="25">
        <f>(B365/(D365*(1-VLOOKUP(A365,USD!A:M,13,0))))-1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si="85"/>
        <v>1.2478680308508849E-2</v>
      </c>
      <c r="M365">
        <f t="shared" si="86"/>
        <v>1</v>
      </c>
    </row>
    <row r="366" spans="1:14">
      <c r="A366" s="1">
        <v>42913</v>
      </c>
      <c r="B366">
        <v>27.08</v>
      </c>
      <c r="C366" s="25">
        <f t="shared" si="83"/>
        <v>1.1090573012937366E-3</v>
      </c>
      <c r="D366" s="26">
        <f t="shared" si="87"/>
        <v>26.932643347436304</v>
      </c>
      <c r="E366" s="26">
        <f>D366*((1-VLOOKUP(A366,USD!A:M,13,0)))</f>
        <v>27.10143575389484</v>
      </c>
      <c r="F366">
        <v>27.106999999999999</v>
      </c>
      <c r="G366" s="25">
        <f t="shared" si="84"/>
        <v>5.4713030081290359E-3</v>
      </c>
      <c r="H366" s="25">
        <f>(B366/(D366*(1-VLOOKUP(A366,USD!A:M,13,0))))-1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si="85"/>
        <v>1.8056526882546109E-3</v>
      </c>
      <c r="M366">
        <f t="shared" si="86"/>
        <v>2</v>
      </c>
    </row>
    <row r="367" spans="1:14">
      <c r="A367" s="1">
        <v>42914</v>
      </c>
      <c r="B367">
        <v>27.07</v>
      </c>
      <c r="C367" s="25">
        <f t="shared" si="83"/>
        <v>-3.6927621861149174E-4</v>
      </c>
      <c r="D367" s="26">
        <f t="shared" si="87"/>
        <v>26.896407652544067</v>
      </c>
      <c r="E367" s="26">
        <f>D367*((1-VLOOKUP(A367,USD!A:M,13,0)))</f>
        <v>26.938912233975131</v>
      </c>
      <c r="F367">
        <v>26.9375</v>
      </c>
      <c r="G367" s="25">
        <f t="shared" si="84"/>
        <v>6.4541090281815539E-3</v>
      </c>
      <c r="H367" s="25">
        <f>(B367/(D367*(1-VLOOKUP(A367,USD!A:M,13,0))))-1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si="85"/>
        <v>-7.7689285961535237E-3</v>
      </c>
      <c r="M367">
        <f t="shared" si="86"/>
        <v>3</v>
      </c>
    </row>
    <row r="368" spans="1:14">
      <c r="A368" s="1">
        <v>42915</v>
      </c>
      <c r="B368">
        <v>27.09</v>
      </c>
      <c r="C368" s="25">
        <f t="shared" si="83"/>
        <v>7.3882526782420577E-4</v>
      </c>
      <c r="D368" s="26">
        <f t="shared" si="87"/>
        <v>27.10491932986551</v>
      </c>
      <c r="E368" s="26">
        <f>D368*((1-VLOOKUP(A368,USD!A:M,13,0)))</f>
        <v>27.145347335310685</v>
      </c>
      <c r="F368">
        <v>27.139099999999999</v>
      </c>
      <c r="G368" s="25">
        <f t="shared" si="84"/>
        <v>-5.5042886067813157E-4</v>
      </c>
      <c r="H368" s="25">
        <f>(B368/(D368*(1-VLOOKUP(A368,USD!A:M,13,0))))-1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si="85"/>
        <v>6.2151027328263275E-3</v>
      </c>
      <c r="M368">
        <f t="shared" si="86"/>
        <v>4</v>
      </c>
    </row>
    <row r="369" spans="1:14">
      <c r="A369" s="1">
        <v>42916</v>
      </c>
      <c r="B369">
        <v>27.26</v>
      </c>
      <c r="C369" s="25">
        <f t="shared" si="83"/>
        <v>6.2753783684017517E-3</v>
      </c>
      <c r="D369" s="26">
        <f t="shared" si="87"/>
        <v>27.124082178962386</v>
      </c>
      <c r="E369" s="26">
        <f>D369*((1-VLOOKUP(A369,USD!A:M,13,0)))</f>
        <v>27.174597909902491</v>
      </c>
      <c r="F369">
        <v>27.1982</v>
      </c>
      <c r="G369" s="25">
        <f t="shared" si="84"/>
        <v>5.0109648002407692E-3</v>
      </c>
      <c r="H369" s="25">
        <f>(B369/(D369*(1-VLOOKUP(A369,USD!A:M,13,0))))-1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si="85"/>
        <v>-5.5336474082090525E-4</v>
      </c>
      <c r="M369">
        <f t="shared" si="86"/>
        <v>5</v>
      </c>
    </row>
    <row r="370" spans="1:14">
      <c r="A370" s="1">
        <v>42919</v>
      </c>
      <c r="B370">
        <v>27.05</v>
      </c>
      <c r="C370" s="25">
        <f t="shared" si="83"/>
        <v>-7.7035950110051488E-3</v>
      </c>
      <c r="D370" s="26">
        <f t="shared" si="87"/>
        <v>27.079881673499468</v>
      </c>
      <c r="E370" s="26">
        <f>D370*((1-VLOOKUP(A370,USD!A:M,13,0)))</f>
        <v>27.01346802667825</v>
      </c>
      <c r="F370">
        <v>27.003799999999998</v>
      </c>
      <c r="G370" s="25">
        <f t="shared" si="84"/>
        <v>-1.1034639611704478E-3</v>
      </c>
      <c r="H370" s="25">
        <f>(B370/(D370*(1-VLOOKUP(A370,USD!A:M,13,0))))-1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si="85"/>
        <v>-4.3502263569108468E-3</v>
      </c>
      <c r="M370">
        <f t="shared" si="86"/>
        <v>1</v>
      </c>
    </row>
    <row r="371" spans="1:14">
      <c r="A371" s="1">
        <v>42920</v>
      </c>
      <c r="B371">
        <v>27.05</v>
      </c>
      <c r="C371" s="25">
        <f t="shared" si="83"/>
        <v>0</v>
      </c>
      <c r="D371" s="26">
        <f t="shared" si="87"/>
        <v>26.775525071975778</v>
      </c>
      <c r="E371" s="26">
        <f>D371*((1-VLOOKUP(A371,USD!A:M,13,0)))</f>
        <v>26.737578623717337</v>
      </c>
      <c r="F371">
        <v>26.74</v>
      </c>
      <c r="G371" s="25">
        <f t="shared" si="84"/>
        <v>1.0250963418509951E-2</v>
      </c>
      <c r="H371" s="25">
        <f>(B371/(D371*(1-VLOOKUP(A371,USD!A:M,13,0))))-1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si="85"/>
        <v>-8.4534372208437958E-3</v>
      </c>
      <c r="M371">
        <f t="shared" si="86"/>
        <v>2</v>
      </c>
    </row>
    <row r="372" spans="1:14">
      <c r="A372" s="1">
        <v>42921</v>
      </c>
      <c r="B372">
        <v>27.16</v>
      </c>
      <c r="C372" s="25">
        <f t="shared" si="83"/>
        <v>4.0665434380775523E-3</v>
      </c>
      <c r="D372" s="26">
        <f t="shared" si="87"/>
        <v>27.033220900058648</v>
      </c>
      <c r="E372" s="26">
        <f>D372*((1-VLOOKUP(A372,USD!A:M,13,0)))</f>
        <v>27.060597865104565</v>
      </c>
      <c r="F372">
        <v>27.099699999999999</v>
      </c>
      <c r="G372" s="25">
        <f t="shared" si="84"/>
        <v>4.68975193189336E-3</v>
      </c>
      <c r="H372" s="25">
        <f>(B372/(D372*(1-VLOOKUP(A372,USD!A:M,13,0))))-1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si="85"/>
        <v>1.0965628274444583E-2</v>
      </c>
      <c r="M372">
        <f t="shared" si="86"/>
        <v>3</v>
      </c>
    </row>
    <row r="373" spans="1:14">
      <c r="A373" s="1">
        <v>42922</v>
      </c>
      <c r="B373">
        <v>27.09</v>
      </c>
      <c r="C373" s="25">
        <f t="shared" si="83"/>
        <v>-2.5773195876288568E-3</v>
      </c>
      <c r="D373" s="26">
        <f t="shared" si="87"/>
        <v>27.102789340156697</v>
      </c>
      <c r="E373" s="26">
        <f>D373*((1-VLOOKUP(A373,USD!A:M,13,0)))</f>
        <v>27.101812866652324</v>
      </c>
      <c r="F373">
        <v>27.104700000000001</v>
      </c>
      <c r="G373" s="25">
        <f t="shared" si="84"/>
        <v>-4.7188280129339955E-4</v>
      </c>
      <c r="H373" s="25">
        <f>(B373/(D373*(1-VLOOKUP(A373,USD!A:M,13,0))))-1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si="85"/>
        <v>1.1399905374220864E-4</v>
      </c>
      <c r="M373">
        <f t="shared" si="86"/>
        <v>4</v>
      </c>
    </row>
    <row r="374" spans="1:14">
      <c r="A374" s="1">
        <v>42923</v>
      </c>
      <c r="B374">
        <v>27.16</v>
      </c>
      <c r="C374" s="25">
        <f t="shared" si="83"/>
        <v>2.5839793281654533E-3</v>
      </c>
      <c r="D374" s="26">
        <f t="shared" si="87"/>
        <v>27.073838485663504</v>
      </c>
      <c r="E374" s="26">
        <f>D374*((1-VLOOKUP(A374,USD!A:M,13,0)))</f>
        <v>27.062275345483414</v>
      </c>
      <c r="F374">
        <v>27.086400000000001</v>
      </c>
      <c r="G374" s="25">
        <f t="shared" si="84"/>
        <v>3.1824639266471166E-3</v>
      </c>
      <c r="H374" s="25">
        <f>(B374/(D374*(1-VLOOKUP(A374,USD!A:M,13,0))))-1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si="85"/>
        <v>-1.13860379699815E-3</v>
      </c>
      <c r="M374">
        <f t="shared" si="86"/>
        <v>5</v>
      </c>
    </row>
    <row r="375" spans="1:14">
      <c r="A375" s="1">
        <v>42926</v>
      </c>
      <c r="B375">
        <v>27.13</v>
      </c>
      <c r="C375" s="25">
        <f t="shared" si="83"/>
        <v>-1.1045655375552244E-3</v>
      </c>
      <c r="D375" s="26">
        <f t="shared" si="87"/>
        <v>27.069785550699795</v>
      </c>
      <c r="E375" s="26">
        <f>D375*((1-VLOOKUP(A375,USD!A:M,13,0)))</f>
        <v>27.05930296494255</v>
      </c>
      <c r="F375">
        <v>27.079599999999999</v>
      </c>
      <c r="G375" s="25">
        <f t="shared" si="84"/>
        <v>2.2244154534369898E-3</v>
      </c>
      <c r="H375" s="25">
        <f>(B375/(D375*(1-VLOOKUP(A375,USD!A:M,13,0))))-1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si="85"/>
        <v>-6.1338713524894395E-4</v>
      </c>
      <c r="M375">
        <f t="shared" si="86"/>
        <v>1</v>
      </c>
    </row>
    <row r="376" spans="1:14">
      <c r="A376" s="1">
        <v>42927</v>
      </c>
      <c r="B376">
        <v>27.4</v>
      </c>
      <c r="C376" s="25">
        <f t="shared" si="83"/>
        <v>9.9520825654257905E-3</v>
      </c>
      <c r="D376" s="26">
        <f t="shared" si="87"/>
        <v>27.206499627871768</v>
      </c>
      <c r="E376" s="26">
        <f>D376*((1-VLOOKUP(A376,USD!A:M,13,0)))</f>
        <v>27.226894665941632</v>
      </c>
      <c r="F376">
        <v>27.2531</v>
      </c>
      <c r="G376" s="25">
        <f t="shared" si="84"/>
        <v>7.1122847398568112E-3</v>
      </c>
      <c r="H376" s="25">
        <f>(B376/(D376*(1-VLOOKUP(A376,USD!A:M,13,0))))-1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si="85"/>
        <v>4.686170692025371E-3</v>
      </c>
      <c r="M376">
        <f t="shared" si="86"/>
        <v>2</v>
      </c>
    </row>
    <row r="377" spans="1:14">
      <c r="A377" s="1">
        <v>42928</v>
      </c>
      <c r="B377">
        <v>27.44</v>
      </c>
      <c r="C377" s="25">
        <f t="shared" si="83"/>
        <v>1.4598540145986938E-3</v>
      </c>
      <c r="D377" s="26">
        <f t="shared" si="87"/>
        <v>27.164120039699156</v>
      </c>
      <c r="E377" s="26">
        <f>D377*((1-VLOOKUP(A377,USD!A:M,13,0)))</f>
        <v>27.22374035425733</v>
      </c>
      <c r="F377">
        <v>27.2179</v>
      </c>
      <c r="G377" s="25">
        <f t="shared" si="84"/>
        <v>1.0156042599489989E-2</v>
      </c>
      <c r="H377" s="25">
        <f>(B377/(D377*(1-VLOOKUP(A377,USD!A:M,13,0))))-1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si="85"/>
        <v>-3.264948218765662E-3</v>
      </c>
      <c r="M377">
        <f t="shared" si="86"/>
        <v>3</v>
      </c>
      <c r="N377" s="50" t="s">
        <v>371</v>
      </c>
    </row>
    <row r="378" spans="1:14">
      <c r="A378" s="1">
        <v>42929</v>
      </c>
      <c r="B378">
        <v>27.58</v>
      </c>
      <c r="C378" s="25">
        <f t="shared" si="83"/>
        <v>5.1020408163264808E-3</v>
      </c>
      <c r="D378" s="26">
        <f t="shared" si="87"/>
        <v>27.426912157489639</v>
      </c>
      <c r="E378" s="26">
        <f>D378*((1-VLOOKUP(A378,USD!A:M,13,0)))</f>
        <v>27.442194409906396</v>
      </c>
      <c r="F378">
        <v>27.4709</v>
      </c>
      <c r="G378" s="25">
        <f t="shared" si="84"/>
        <v>5.5816652502223008E-3</v>
      </c>
      <c r="H378" s="25">
        <f>(B378/(D378*(1-VLOOKUP(A378,USD!A:M,13,0))))-1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si="85"/>
        <v>7.6792168936485883E-3</v>
      </c>
      <c r="M378">
        <f t="shared" si="86"/>
        <v>4</v>
      </c>
    </row>
    <row r="379" spans="1:14">
      <c r="A379" s="1">
        <v>42930</v>
      </c>
      <c r="B379">
        <v>27.86</v>
      </c>
      <c r="C379" s="25">
        <f t="shared" si="83"/>
        <v>1.0152284263959421E-2</v>
      </c>
      <c r="D379" s="26">
        <f t="shared" si="87"/>
        <v>27.591407236635561</v>
      </c>
      <c r="E379" s="26">
        <f>D379*((1-VLOOKUP(A379,USD!A:M,13,0)))</f>
        <v>27.649502726447491</v>
      </c>
      <c r="F379">
        <v>27.670100000000001</v>
      </c>
      <c r="G379" s="25">
        <f t="shared" si="84"/>
        <v>9.7346525699422148E-3</v>
      </c>
      <c r="H379" s="25">
        <f>(B379/(D379*(1-VLOOKUP(A379,USD!A:M,13,0))))-1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si="85"/>
        <v>4.3867232830216984E-3</v>
      </c>
      <c r="M379">
        <f t="shared" si="86"/>
        <v>5</v>
      </c>
    </row>
    <row r="380" spans="1:14">
      <c r="A380" s="1">
        <v>42933</v>
      </c>
      <c r="B380">
        <v>27.35</v>
      </c>
      <c r="C380" s="25">
        <f t="shared" si="83"/>
        <v>-1.8305814788226793E-2</v>
      </c>
      <c r="D380" s="26">
        <f t="shared" si="87"/>
        <v>27.374677062140471</v>
      </c>
      <c r="E380" s="26">
        <f>D380*((1-VLOOKUP(A380,USD!A:M,13,0)))</f>
        <v>27.390153011075512</v>
      </c>
      <c r="F380">
        <v>27.361499999999999</v>
      </c>
      <c r="G380" s="25">
        <f t="shared" si="84"/>
        <v>-9.0145582665512869E-4</v>
      </c>
      <c r="H380" s="25">
        <f>(B380/(D380*(1-VLOOKUP(A380,USD!A:M,13,0))))-1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si="85"/>
        <v>-1.0676612583963574E-2</v>
      </c>
      <c r="M380">
        <f t="shared" si="86"/>
        <v>1</v>
      </c>
    </row>
    <row r="381" spans="1:14">
      <c r="A381" s="1">
        <v>42934</v>
      </c>
      <c r="B381">
        <v>27.41</v>
      </c>
      <c r="C381" s="25">
        <f t="shared" si="83"/>
        <v>2.1937842778791961E-3</v>
      </c>
      <c r="D381" s="26">
        <f t="shared" si="87"/>
        <v>27.38856008757881</v>
      </c>
      <c r="E381" s="26">
        <f>D381*((1-VLOOKUP(A381,USD!A:M,13,0)))</f>
        <v>27.446403153834115</v>
      </c>
      <c r="F381">
        <v>27.4587</v>
      </c>
      <c r="G381" s="25">
        <f t="shared" si="84"/>
        <v>7.8280538855035608E-4</v>
      </c>
      <c r="H381" s="25">
        <f>(B381/(D381*(1-VLOOKUP(A381,USD!A:M,13,0))))-1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si="85"/>
        <v>9.8898406808145545E-4</v>
      </c>
      <c r="M381">
        <f t="shared" si="86"/>
        <v>2</v>
      </c>
      <c r="N381" s="50" t="s">
        <v>381</v>
      </c>
    </row>
    <row r="382" spans="1:14">
      <c r="A382" s="1">
        <v>42935</v>
      </c>
      <c r="B382">
        <v>28</v>
      </c>
      <c r="C382" s="25">
        <f t="shared" si="83"/>
        <v>2.1524990879241201E-2</v>
      </c>
      <c r="D382" s="26">
        <f t="shared" si="87"/>
        <v>27.927173854678063</v>
      </c>
      <c r="E382" s="26">
        <f>D382*((1-VLOOKUP(A382,USD!A:M,13,0)))</f>
        <v>27.88708903793778</v>
      </c>
      <c r="F382">
        <v>27.9161</v>
      </c>
      <c r="G382" s="25">
        <f t="shared" si="84"/>
        <v>2.6077162587554437E-3</v>
      </c>
      <c r="H382" s="25">
        <f>(B382/(D382*(1-VLOOKUP(A382,USD!A:M,13,0))))-1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si="85"/>
        <v>1.7061035470654629E-2</v>
      </c>
      <c r="M382">
        <f t="shared" si="86"/>
        <v>3</v>
      </c>
    </row>
    <row r="383" spans="1:14">
      <c r="A383" s="1">
        <v>42936</v>
      </c>
      <c r="B383">
        <v>28.07</v>
      </c>
      <c r="C383" s="25">
        <f t="shared" si="83"/>
        <v>2.4999999999999467E-3</v>
      </c>
      <c r="D383" s="26">
        <f t="shared" si="87"/>
        <v>28.051855562313538</v>
      </c>
      <c r="E383" s="26">
        <f>D383*((1-VLOOKUP(A383,USD!A:M,13,0)))</f>
        <v>28.066010859849122</v>
      </c>
      <c r="F383">
        <v>28.068000000000001</v>
      </c>
      <c r="G383" s="25">
        <f t="shared" si="84"/>
        <v>6.4681773532448972E-4</v>
      </c>
      <c r="H383" s="25">
        <f>(B383/(D383*(1-VLOOKUP(A383,USD!A:M,13,0))))-1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si="85"/>
        <v>4.8629845255439008E-3</v>
      </c>
      <c r="M383">
        <f t="shared" si="86"/>
        <v>4</v>
      </c>
    </row>
    <row r="384" spans="1:14">
      <c r="A384" s="1">
        <v>42937</v>
      </c>
      <c r="B384">
        <v>27.94</v>
      </c>
      <c r="C384" s="25">
        <f t="shared" si="83"/>
        <v>-4.6312789454934222E-3</v>
      </c>
      <c r="D384" s="26">
        <f t="shared" si="87"/>
        <v>27.923561417517611</v>
      </c>
      <c r="E384" s="26">
        <f>D384*((1-VLOOKUP(A384,USD!A:M,13,0)))</f>
        <v>27.920916313096971</v>
      </c>
      <c r="F384">
        <v>27.9282</v>
      </c>
      <c r="G384" s="25">
        <f t="shared" si="84"/>
        <v>5.8869935093874837E-4</v>
      </c>
      <c r="H384" s="25">
        <f>(B384/(D384*(1-VLOOKUP(A384,USD!A:M,13,0))))-1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si="85"/>
        <v>-5.1460233177422765E-3</v>
      </c>
      <c r="M384">
        <f t="shared" si="86"/>
        <v>5</v>
      </c>
    </row>
    <row r="385" spans="1:14">
      <c r="A385" s="1">
        <v>42940</v>
      </c>
      <c r="B385">
        <v>28.12</v>
      </c>
      <c r="C385" s="25">
        <f t="shared" si="83"/>
        <v>6.4423765211165662E-3</v>
      </c>
      <c r="D385" s="26">
        <f t="shared" si="87"/>
        <v>28.039587794220541</v>
      </c>
      <c r="E385" s="26">
        <f>D385*((1-VLOOKUP(A385,USD!A:M,13,0)))</f>
        <v>28.069130261619293</v>
      </c>
      <c r="F385">
        <v>28.087199999999999</v>
      </c>
      <c r="G385" s="25">
        <f t="shared" si="84"/>
        <v>2.8678098397736385E-3</v>
      </c>
      <c r="H385" s="25">
        <f>(B385/(D385*(1-VLOOKUP(A385,USD!A:M,13,0))))-1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si="85"/>
        <v>3.9883628096526458E-3</v>
      </c>
      <c r="M385">
        <f t="shared" si="86"/>
        <v>1</v>
      </c>
    </row>
    <row r="386" spans="1:14">
      <c r="A386" s="1">
        <v>42941</v>
      </c>
      <c r="B386">
        <v>27.96</v>
      </c>
      <c r="C386" s="25">
        <f t="shared" si="83"/>
        <v>-5.6899004267425557E-3</v>
      </c>
      <c r="D386" s="26">
        <f t="shared" si="87"/>
        <v>27.907806558014137</v>
      </c>
      <c r="E386" s="26">
        <f>D386*((1-VLOOKUP(A386,USD!A:M,13,0)))</f>
        <v>27.86991615474669</v>
      </c>
      <c r="F386">
        <v>27.859200000000001</v>
      </c>
      <c r="G386" s="25">
        <f t="shared" si="84"/>
        <v>1.8702093938254283E-3</v>
      </c>
      <c r="H386" s="25">
        <f>(B386/(D386*(1-VLOOKUP(A386,USD!A:M,13,0))))-1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si="85"/>
        <v>-6.3870176445449678E-3</v>
      </c>
      <c r="M386">
        <f t="shared" si="86"/>
        <v>2</v>
      </c>
    </row>
    <row r="387" spans="1:14">
      <c r="A387" s="1">
        <v>42942</v>
      </c>
      <c r="B387">
        <v>27.87</v>
      </c>
      <c r="C387" s="25">
        <f t="shared" si="83"/>
        <v>-3.2188841201716833E-3</v>
      </c>
      <c r="D387" s="26">
        <f t="shared" si="87"/>
        <v>27.753063337153677</v>
      </c>
      <c r="E387" s="26">
        <f>D387*((1-VLOOKUP(A387,USD!A:M,13,0)))</f>
        <v>27.815281828388017</v>
      </c>
      <c r="F387">
        <v>27.797799999999999</v>
      </c>
      <c r="G387" s="25">
        <f t="shared" si="84"/>
        <v>4.2134686692325563E-3</v>
      </c>
      <c r="H387" s="25">
        <f>(B387/(D387*(1-VLOOKUP(A387,USD!A:M,13,0))))-1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si="85"/>
        <v>-3.8097527153085897E-3</v>
      </c>
      <c r="M387">
        <f t="shared" si="86"/>
        <v>3</v>
      </c>
    </row>
    <row r="388" spans="1:14">
      <c r="A388" s="1">
        <v>42943</v>
      </c>
      <c r="B388">
        <v>27.9</v>
      </c>
      <c r="C388" s="25">
        <f t="shared" si="83"/>
        <v>1.0764262648008671E-3</v>
      </c>
      <c r="D388" s="26">
        <f t="shared" si="87"/>
        <v>27.848860818925218</v>
      </c>
      <c r="E388" s="26">
        <f>D388*((1-VLOOKUP(A388,USD!A:M,13,0)))</f>
        <v>27.848158775607249</v>
      </c>
      <c r="F388">
        <v>27.8567</v>
      </c>
      <c r="G388" s="25">
        <f t="shared" si="84"/>
        <v>1.8363114170913963E-3</v>
      </c>
      <c r="H388" s="25">
        <f>(B388/(D388*(1-VLOOKUP(A388,USD!A:M,13,0))))-1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si="85"/>
        <v>1.8368654686780062E-3</v>
      </c>
      <c r="M388">
        <f t="shared" si="86"/>
        <v>4</v>
      </c>
    </row>
    <row r="389" spans="1:14">
      <c r="A389" s="1">
        <v>42944</v>
      </c>
      <c r="B389">
        <v>28.03</v>
      </c>
      <c r="C389" s="25">
        <f t="shared" ref="C389:C452" si="88">B389/B388-1</f>
        <v>4.6594982078853597E-3</v>
      </c>
      <c r="D389" s="26">
        <f t="shared" si="87"/>
        <v>27.929465058063901</v>
      </c>
      <c r="E389" s="26">
        <f>D389*((1-VLOOKUP(A389,USD!A:M,13,0)))</f>
        <v>27.960129481730551</v>
      </c>
      <c r="F389">
        <v>27.9651</v>
      </c>
      <c r="G389" s="25">
        <f t="shared" ref="G389:G452" si="89">+B389/D389-1</f>
        <v>3.5996014147459121E-3</v>
      </c>
      <c r="H389" s="25">
        <f>(B389/(D389*(1-VLOOKUP(A389,USD!A:M,13,0))))-1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:L452" si="90">+K389/J389-1</f>
        <v>2.6121205334408426E-3</v>
      </c>
      <c r="M389">
        <f t="shared" ref="M389:M452" si="91">WEEKDAY(A389,2)</f>
        <v>5</v>
      </c>
    </row>
    <row r="390" spans="1:14">
      <c r="A390" s="1">
        <v>42947</v>
      </c>
      <c r="B390">
        <v>28.21</v>
      </c>
      <c r="C390" s="25">
        <f t="shared" si="88"/>
        <v>6.4216910453085418E-3</v>
      </c>
      <c r="D390" s="26">
        <f t="shared" si="87"/>
        <v>28.085182126840131</v>
      </c>
      <c r="E390" s="26">
        <f>D390*((1-VLOOKUP(A390,USD!A:M,13,0)))</f>
        <v>28.124755166870138</v>
      </c>
      <c r="F390">
        <v>28.119599999999998</v>
      </c>
      <c r="G390" s="25">
        <f t="shared" si="89"/>
        <v>4.4442607705430515E-3</v>
      </c>
      <c r="H390" s="25">
        <f>(B390/(D390*(1-VLOOKUP(A390,USD!A:M,13,0))))-1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si="90"/>
        <v>4.2939995508735063E-3</v>
      </c>
      <c r="M390">
        <f t="shared" si="91"/>
        <v>1</v>
      </c>
      <c r="N390" s="50" t="s">
        <v>388</v>
      </c>
    </row>
    <row r="391" spans="1:14">
      <c r="A391" s="1">
        <v>42948</v>
      </c>
      <c r="B391">
        <v>28.44</v>
      </c>
      <c r="C391" s="25">
        <f t="shared" si="88"/>
        <v>8.1531371853953427E-3</v>
      </c>
      <c r="D391" s="26">
        <f t="shared" si="87"/>
        <v>28.364166067184943</v>
      </c>
      <c r="E391" s="26">
        <f>D391*((1-VLOOKUP(A391,USD!A:M,13,0)))</f>
        <v>28.350381184516618</v>
      </c>
      <c r="F391">
        <v>28.354099999999999</v>
      </c>
      <c r="G391" s="25">
        <f t="shared" si="89"/>
        <v>2.6735823163435146E-3</v>
      </c>
      <c r="H391" s="25">
        <f>(B391/(D391*(1-VLOOKUP(A391,USD!A:M,13,0))))-1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si="90"/>
        <v>8.6973522804358883E-3</v>
      </c>
      <c r="M391">
        <f t="shared" si="91"/>
        <v>2</v>
      </c>
    </row>
    <row r="392" spans="1:14">
      <c r="A392" s="1">
        <v>42949</v>
      </c>
      <c r="B392">
        <v>28.38</v>
      </c>
      <c r="C392" s="25">
        <f t="shared" si="88"/>
        <v>-2.1097046413502962E-3</v>
      </c>
      <c r="D392" s="26">
        <f t="shared" ref="D392:D455" si="92">+F391*(1+L392)</f>
        <v>28.282430067909814</v>
      </c>
      <c r="E392" s="26">
        <f>D392*((1-VLOOKUP(A392,USD!A:M,13,0)))</f>
        <v>28.284888573709612</v>
      </c>
      <c r="F392">
        <v>28.286899999999999</v>
      </c>
      <c r="G392" s="25">
        <f t="shared" si="89"/>
        <v>3.4498426003672922E-3</v>
      </c>
      <c r="H392" s="25">
        <f>(B392/(D392*(1-VLOOKUP(A392,USD!A:M,13,0))))-1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si="90"/>
        <v>-2.5276743783151367E-3</v>
      </c>
      <c r="M392">
        <f t="shared" si="91"/>
        <v>3</v>
      </c>
    </row>
    <row r="393" spans="1:14">
      <c r="A393" s="1">
        <v>42950</v>
      </c>
      <c r="B393">
        <v>28.13</v>
      </c>
      <c r="C393" s="25">
        <f t="shared" si="88"/>
        <v>-8.8090204369274394E-3</v>
      </c>
      <c r="D393" s="26">
        <f t="shared" si="92"/>
        <v>28.03849728064581</v>
      </c>
      <c r="E393" s="26">
        <f>D393*((1-VLOOKUP(A393,USD!A:M,13,0)))</f>
        <v>28.038476448111673</v>
      </c>
      <c r="F393">
        <v>28.030799999999999</v>
      </c>
      <c r="G393" s="25">
        <f t="shared" si="89"/>
        <v>3.2634673120428559E-3</v>
      </c>
      <c r="H393" s="25">
        <f>(B393/(D393*(1-VLOOKUP(A393,USD!A:M,13,0))))-1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si="90"/>
        <v>-8.7815462052819315E-3</v>
      </c>
      <c r="M393">
        <f t="shared" si="91"/>
        <v>4</v>
      </c>
      <c r="N393" s="50" t="s">
        <v>396</v>
      </c>
    </row>
    <row r="394" spans="1:14">
      <c r="A394" s="1">
        <v>42951</v>
      </c>
      <c r="B394">
        <v>27.92</v>
      </c>
      <c r="C394" s="25">
        <f t="shared" si="88"/>
        <v>-7.4653394952007845E-3</v>
      </c>
      <c r="D394" s="26">
        <f t="shared" si="92"/>
        <v>27.878557395183424</v>
      </c>
      <c r="E394" s="26">
        <f>D394*((1-VLOOKUP(A394,USD!A:M,13,0)))</f>
        <v>27.853298138030585</v>
      </c>
      <c r="F394">
        <v>27.856400000000001</v>
      </c>
      <c r="G394" s="25">
        <f t="shared" si="89"/>
        <v>1.4865405059925063E-3</v>
      </c>
      <c r="H394" s="25">
        <f>(B394/(D394*(1-VLOOKUP(A394,USD!A:M,13,0))))-1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si="90"/>
        <v>-5.4312614986576913E-3</v>
      </c>
      <c r="M394">
        <f t="shared" si="91"/>
        <v>5</v>
      </c>
    </row>
    <row r="395" spans="1:14">
      <c r="A395" s="1">
        <v>42954</v>
      </c>
      <c r="B395">
        <v>28.08</v>
      </c>
      <c r="C395" s="25">
        <f t="shared" si="88"/>
        <v>5.7306590257879542E-3</v>
      </c>
      <c r="D395" s="26">
        <f t="shared" si="92"/>
        <v>28.000770817360202</v>
      </c>
      <c r="E395" s="26">
        <f>D395*((1-VLOOKUP(A395,USD!A:M,13,0)))</f>
        <v>28.018444199963461</v>
      </c>
      <c r="F395">
        <v>28.0212</v>
      </c>
      <c r="G395" s="25">
        <f t="shared" si="89"/>
        <v>2.8295357708751911E-3</v>
      </c>
      <c r="H395" s="25">
        <f>(B395/(D395*(1-VLOOKUP(A395,USD!A:M,13,0))))-1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si="90"/>
        <v>5.1826803664580812E-3</v>
      </c>
      <c r="M395">
        <f t="shared" si="91"/>
        <v>1</v>
      </c>
    </row>
    <row r="396" spans="1:14">
      <c r="A396" s="1">
        <v>42955</v>
      </c>
      <c r="B396">
        <v>28.08</v>
      </c>
      <c r="C396" s="25">
        <f t="shared" si="88"/>
        <v>0</v>
      </c>
      <c r="D396" s="26">
        <f t="shared" si="92"/>
        <v>28.061937865073759</v>
      </c>
      <c r="E396" s="26">
        <f>D396*((1-VLOOKUP(A396,USD!A:M,13,0)))</f>
        <v>28.141278773120185</v>
      </c>
      <c r="F396">
        <v>28.145800000000001</v>
      </c>
      <c r="G396" s="25">
        <f t="shared" si="89"/>
        <v>6.4365244528308274E-4</v>
      </c>
      <c r="H396" s="25">
        <f>(B396/(D396*(1-VLOOKUP(A396,USD!A:M,13,0))))-1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si="90"/>
        <v>1.4538230009335518E-3</v>
      </c>
      <c r="M396">
        <f t="shared" si="91"/>
        <v>2</v>
      </c>
    </row>
    <row r="397" spans="1:14">
      <c r="A397" s="1">
        <v>42956</v>
      </c>
      <c r="B397">
        <v>28.2</v>
      </c>
      <c r="C397" s="25">
        <f t="shared" si="88"/>
        <v>4.2735042735042583E-3</v>
      </c>
      <c r="D397" s="26">
        <f t="shared" si="92"/>
        <v>28.136984954743603</v>
      </c>
      <c r="E397" s="26">
        <f>D397*((1-VLOOKUP(A397,USD!A:M,13,0)))</f>
        <v>28.221219914659226</v>
      </c>
      <c r="F397">
        <v>28.2273</v>
      </c>
      <c r="G397" s="25">
        <f t="shared" si="89"/>
        <v>2.2395805861128437E-3</v>
      </c>
      <c r="H397" s="25">
        <f>(B397/(D397*(1-VLOOKUP(A397,USD!A:M,13,0))))-1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si="90"/>
        <v>-3.1319220830094974E-4</v>
      </c>
      <c r="M397">
        <f t="shared" si="91"/>
        <v>3</v>
      </c>
    </row>
    <row r="398" spans="1:14">
      <c r="A398" s="1">
        <v>42957</v>
      </c>
      <c r="B398">
        <v>27.84</v>
      </c>
      <c r="C398" s="25">
        <f t="shared" si="88"/>
        <v>-1.2765957446808529E-2</v>
      </c>
      <c r="D398" s="26">
        <f t="shared" si="92"/>
        <v>28.11288507930756</v>
      </c>
      <c r="E398" s="26">
        <f>D398*((1-VLOOKUP(A398,USD!A:M,13,0)))</f>
        <v>28.220167743492546</v>
      </c>
      <c r="F398">
        <v>28.220700000000001</v>
      </c>
      <c r="G398" s="25">
        <f t="shared" si="89"/>
        <v>-9.7067618118076293E-3</v>
      </c>
      <c r="H398" s="25">
        <f>(B398/(D398*(1-VLOOKUP(A398,USD!A:M,13,0))))-1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si="90"/>
        <v>-4.0533427105121644E-3</v>
      </c>
      <c r="M398">
        <f t="shared" si="91"/>
        <v>4</v>
      </c>
      <c r="N398" s="50" t="s">
        <v>401</v>
      </c>
    </row>
    <row r="399" spans="1:14">
      <c r="A399" s="1">
        <v>42958</v>
      </c>
      <c r="B399">
        <v>27.42</v>
      </c>
      <c r="C399" s="25">
        <f t="shared" si="88"/>
        <v>-1.5086206896551713E-2</v>
      </c>
      <c r="D399" s="26">
        <f t="shared" si="92"/>
        <v>27.69993876382134</v>
      </c>
      <c r="E399" s="26">
        <f>D399*((1-VLOOKUP(A399,USD!A:M,13,0)))</f>
        <v>27.637519239511221</v>
      </c>
      <c r="F399">
        <v>27.653600000000001</v>
      </c>
      <c r="G399" s="25">
        <f t="shared" si="89"/>
        <v>-1.0106114898238094E-2</v>
      </c>
      <c r="H399" s="25">
        <f>(B399/(D399*(1-VLOOKUP(A399,USD!A:M,13,0))))-1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si="90"/>
        <v>-1.8453165094369006E-2</v>
      </c>
      <c r="M399">
        <f t="shared" si="91"/>
        <v>5</v>
      </c>
      <c r="N399" s="50" t="s">
        <v>403</v>
      </c>
    </row>
    <row r="400" spans="1:14">
      <c r="A400" s="1">
        <v>42961</v>
      </c>
      <c r="B400">
        <v>27.86</v>
      </c>
      <c r="C400" s="25">
        <f t="shared" si="88"/>
        <v>1.6046681254558548E-2</v>
      </c>
      <c r="D400" s="26">
        <f t="shared" si="92"/>
        <v>28.012469373769779</v>
      </c>
      <c r="E400" s="26">
        <f>D400*((1-VLOOKUP(A400,USD!A:M,13,0)))</f>
        <v>27.977610844925884</v>
      </c>
      <c r="F400">
        <v>27.957899999999999</v>
      </c>
      <c r="G400" s="25">
        <f t="shared" si="89"/>
        <v>-5.4429108599953757E-3</v>
      </c>
      <c r="H400" s="25">
        <f>(B400/(D400*(1-VLOOKUP(A400,USD!A:M,13,0))))-1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si="90"/>
        <v>1.2977311227824861E-2</v>
      </c>
      <c r="M400">
        <f t="shared" si="91"/>
        <v>1</v>
      </c>
    </row>
    <row r="401" spans="1:14">
      <c r="A401" s="1">
        <v>42962</v>
      </c>
      <c r="B401">
        <v>27.85</v>
      </c>
      <c r="C401" s="25">
        <f t="shared" si="88"/>
        <v>-3.5893754486715501E-4</v>
      </c>
      <c r="D401" s="26">
        <f t="shared" si="92"/>
        <v>28.043963991699307</v>
      </c>
      <c r="E401" s="26">
        <f>D401*((1-VLOOKUP(A401,USD!A:M,13,0)))</f>
        <v>28.01838454568087</v>
      </c>
      <c r="F401">
        <v>28.018699999999999</v>
      </c>
      <c r="G401" s="25">
        <f t="shared" si="89"/>
        <v>-6.9164256435615412E-3</v>
      </c>
      <c r="H401" s="25">
        <f>(B401/(D401*(1-VLOOKUP(A401,USD!A:M,13,0))))-1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si="90"/>
        <v>3.0783424970870499E-3</v>
      </c>
      <c r="M401">
        <f t="shared" si="91"/>
        <v>2</v>
      </c>
    </row>
    <row r="402" spans="1:14">
      <c r="A402" s="1">
        <v>42963</v>
      </c>
      <c r="B402">
        <v>28.02</v>
      </c>
      <c r="C402" s="25">
        <f t="shared" si="88"/>
        <v>6.1041292639136824E-3</v>
      </c>
      <c r="D402" s="26">
        <f t="shared" si="92"/>
        <v>27.983651455050634</v>
      </c>
      <c r="E402" s="26">
        <f>D402*((1-VLOOKUP(A402,USD!A:M,13,0)))</f>
        <v>28.0158691912489</v>
      </c>
      <c r="F402">
        <v>28.016999999999999</v>
      </c>
      <c r="G402" s="25">
        <f t="shared" si="89"/>
        <v>1.298920729046138E-3</v>
      </c>
      <c r="H402" s="25">
        <f>(B402/(D402*(1-VLOOKUP(A402,USD!A:M,13,0))))-1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si="90"/>
        <v>-1.2508983268091356E-3</v>
      </c>
      <c r="M402">
        <f t="shared" si="91"/>
        <v>3</v>
      </c>
    </row>
    <row r="403" spans="1:14">
      <c r="A403" s="1">
        <v>42964</v>
      </c>
      <c r="B403">
        <v>27.96</v>
      </c>
      <c r="C403" s="25">
        <f t="shared" si="88"/>
        <v>-2.1413276231262435E-3</v>
      </c>
      <c r="D403" s="26">
        <f t="shared" si="92"/>
        <v>28.167297413395886</v>
      </c>
      <c r="E403" s="26">
        <f>D403*((1-VLOOKUP(A403,USD!A:M,13,0)))</f>
        <v>28.1864652173191</v>
      </c>
      <c r="F403">
        <v>28.190300000000001</v>
      </c>
      <c r="G403" s="25">
        <f t="shared" si="89"/>
        <v>-7.3595066773178841E-3</v>
      </c>
      <c r="H403" s="25">
        <f>(B403/(D403*(1-VLOOKUP(A403,USD!A:M,13,0))))-1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si="90"/>
        <v>5.3645077415813702E-3</v>
      </c>
      <c r="M403">
        <f t="shared" si="91"/>
        <v>4</v>
      </c>
    </row>
    <row r="404" spans="1:14">
      <c r="A404" s="1">
        <v>42965</v>
      </c>
      <c r="B404">
        <v>28.15</v>
      </c>
      <c r="C404" s="25">
        <f t="shared" si="88"/>
        <v>6.7954220314734304E-3</v>
      </c>
      <c r="D404" s="26">
        <f t="shared" si="92"/>
        <v>28.216039820319743</v>
      </c>
      <c r="E404" s="26">
        <f>D404*((1-VLOOKUP(A404,USD!A:M,13,0)))</f>
        <v>28.220599333367215</v>
      </c>
      <c r="F404">
        <v>28.242899999999999</v>
      </c>
      <c r="G404" s="25">
        <f t="shared" si="89"/>
        <v>-2.3405063481723998E-3</v>
      </c>
      <c r="H404" s="25">
        <f>(B404/(D404*(1-VLOOKUP(A404,USD!A:M,13,0))))-1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si="90"/>
        <v>9.1307365724180301E-4</v>
      </c>
      <c r="M404">
        <f t="shared" si="91"/>
        <v>5</v>
      </c>
      <c r="N404" s="50" t="s">
        <v>411</v>
      </c>
    </row>
    <row r="405" spans="1:14">
      <c r="A405" s="1">
        <v>42968</v>
      </c>
      <c r="B405">
        <v>28.37</v>
      </c>
      <c r="C405" s="25">
        <f t="shared" si="88"/>
        <v>7.8152753108349238E-3</v>
      </c>
      <c r="D405" s="26">
        <f t="shared" si="92"/>
        <v>28.366643516607137</v>
      </c>
      <c r="E405" s="26">
        <f>D405*((1-VLOOKUP(A405,USD!A:M,13,0)))</f>
        <v>28.416859678321472</v>
      </c>
      <c r="F405">
        <v>28.4041</v>
      </c>
      <c r="G405" s="25">
        <f t="shared" si="89"/>
        <v>1.1832501053210542E-4</v>
      </c>
      <c r="H405" s="25">
        <f>(B405/(D405*(1-VLOOKUP(A405,USD!A:M,13,0))))-1</f>
        <v>-1.6490097375967405E-3</v>
      </c>
      <c r="I405" s="71">
        <f t="shared" si="80"/>
        <v>-1.2005309092700811E-3</v>
      </c>
      <c r="J405">
        <v>3724.6747999999998</v>
      </c>
      <c r="K405">
        <v>3740.9940999999999</v>
      </c>
      <c r="L405" s="25">
        <f t="shared" si="90"/>
        <v>4.3814026395001537E-3</v>
      </c>
      <c r="M405">
        <f t="shared" si="91"/>
        <v>1</v>
      </c>
    </row>
    <row r="406" spans="1:14">
      <c r="A406" s="1">
        <v>42969</v>
      </c>
      <c r="B406">
        <v>28.48</v>
      </c>
      <c r="C406" s="71">
        <f t="shared" si="88"/>
        <v>3.8773352132535077E-3</v>
      </c>
      <c r="D406" s="26">
        <f t="shared" si="92"/>
        <v>28.489941865986903</v>
      </c>
      <c r="E406" s="26">
        <f>D406*((1-VLOOKUP(A406,USD!A:M,13,0)))</f>
        <v>28.501304063838997</v>
      </c>
      <c r="F406">
        <v>28.4817</v>
      </c>
      <c r="G406" s="71">
        <f t="shared" si="89"/>
        <v>-3.4896055715616381E-4</v>
      </c>
      <c r="H406" s="71">
        <f>(B406/(D406*(1-VLOOKUP(A406,USD!A:M,13,0))))-1</f>
        <v>-7.4747680987785614E-4</v>
      </c>
      <c r="I406" s="71">
        <f t="shared" si="80"/>
        <v>-5.9687448431766654E-5</v>
      </c>
      <c r="J406">
        <v>3740.9940999999999</v>
      </c>
      <c r="K406" s="70">
        <v>3752.3</v>
      </c>
      <c r="L406" s="71">
        <f t="shared" si="90"/>
        <v>3.0221646166188609E-3</v>
      </c>
      <c r="M406" s="70">
        <f t="shared" si="91"/>
        <v>2</v>
      </c>
      <c r="N406" s="50" t="s">
        <v>414</v>
      </c>
    </row>
    <row r="407" spans="1:14">
      <c r="A407" s="1">
        <v>42970</v>
      </c>
      <c r="B407">
        <v>28.42</v>
      </c>
      <c r="C407" s="71">
        <f t="shared" si="88"/>
        <v>-2.1067415730336991E-3</v>
      </c>
      <c r="D407" s="26">
        <f t="shared" si="92"/>
        <v>28.510467860512218</v>
      </c>
      <c r="E407" s="26">
        <f>D407*((1-VLOOKUP(A407,USD!A:M,13,0)))</f>
        <v>28.532708784445738</v>
      </c>
      <c r="F407">
        <v>28.526900000000001</v>
      </c>
      <c r="G407" s="71">
        <f t="shared" si="89"/>
        <v>-3.1731454199500631E-3</v>
      </c>
      <c r="H407" s="71">
        <f>(B407/(D407*(1-VLOOKUP(A407,USD!A:M,13,0))))-1</f>
        <v>-3.9501606839087433E-3</v>
      </c>
      <c r="I407" s="71">
        <f t="shared" si="80"/>
        <v>-3.7473402297480973E-3</v>
      </c>
      <c r="J407">
        <v>3752.3</v>
      </c>
      <c r="K407">
        <v>3756.09</v>
      </c>
      <c r="L407" s="71">
        <f t="shared" si="90"/>
        <v>1.0100471710683401E-3</v>
      </c>
      <c r="M407" s="70">
        <f t="shared" si="91"/>
        <v>3</v>
      </c>
    </row>
    <row r="408" spans="1:14" ht="28">
      <c r="A408" s="1">
        <v>42971</v>
      </c>
      <c r="B408">
        <v>28.33</v>
      </c>
      <c r="C408" s="71">
        <f t="shared" si="88"/>
        <v>-3.1667839549613941E-3</v>
      </c>
      <c r="D408" s="26">
        <f t="shared" si="92"/>
        <v>28.364034746776568</v>
      </c>
      <c r="E408" s="26">
        <f>D408*((1-VLOOKUP(A408,USD!A:M,13,0)))</f>
        <v>28.374423224378823</v>
      </c>
      <c r="F408">
        <v>28.3703</v>
      </c>
      <c r="G408" s="71">
        <f t="shared" si="89"/>
        <v>-1.1999261416938412E-3</v>
      </c>
      <c r="H408" s="71">
        <f>(B408/(D408*(1-VLOOKUP(A408,USD!A:M,13,0))))-1</f>
        <v>-1.5656080135104666E-3</v>
      </c>
      <c r="I408" s="71">
        <f t="shared" si="80"/>
        <v>-1.4204996069834275E-3</v>
      </c>
      <c r="J408" s="70">
        <v>3756.09</v>
      </c>
      <c r="K408">
        <v>3734.6457999999998</v>
      </c>
      <c r="L408" s="71">
        <f t="shared" si="90"/>
        <v>-5.7091816223786562E-3</v>
      </c>
      <c r="M408" s="70">
        <f t="shared" si="91"/>
        <v>4</v>
      </c>
      <c r="N408" s="50" t="s">
        <v>420</v>
      </c>
    </row>
    <row r="409" spans="1:14">
      <c r="A409" s="1">
        <v>42972</v>
      </c>
      <c r="B409">
        <v>29.05</v>
      </c>
      <c r="C409" s="71">
        <f t="shared" si="88"/>
        <v>2.5414754677020923E-2</v>
      </c>
      <c r="D409" s="26">
        <f t="shared" si="92"/>
        <v>28.834512513695408</v>
      </c>
      <c r="E409" s="26">
        <f>D409*((1-VLOOKUP(A409,USD!A:M,13,0)))</f>
        <v>28.9088937742541</v>
      </c>
      <c r="F409">
        <v>28.916</v>
      </c>
      <c r="G409" s="71">
        <f t="shared" si="89"/>
        <v>7.4732488091222571E-3</v>
      </c>
      <c r="H409" s="71">
        <f>(B409/(D409*(1-VLOOKUP(A409,USD!A:M,13,0))))-1</f>
        <v>4.8810662506764135E-3</v>
      </c>
      <c r="I409" s="71">
        <f t="shared" si="80"/>
        <v>4.6341126020197354E-3</v>
      </c>
      <c r="J409">
        <v>3734.6457999999998</v>
      </c>
      <c r="K409">
        <v>3795.7543999999998</v>
      </c>
      <c r="L409" s="71">
        <f t="shared" si="90"/>
        <v>1.6362622661565407E-2</v>
      </c>
      <c r="M409" s="70">
        <f t="shared" si="91"/>
        <v>5</v>
      </c>
    </row>
    <row r="410" spans="1:14">
      <c r="A410" s="68">
        <v>42975</v>
      </c>
      <c r="B410">
        <v>29.53</v>
      </c>
      <c r="C410" s="71">
        <f t="shared" si="88"/>
        <v>1.6523235800344205E-2</v>
      </c>
      <c r="D410" s="26">
        <f t="shared" si="92"/>
        <v>29.273721529612139</v>
      </c>
      <c r="E410" s="26">
        <f>D410*((1-VLOOKUP(A410,USD!A:M,13,0)))</f>
        <v>29.384019905225202</v>
      </c>
      <c r="F410">
        <v>29.4025</v>
      </c>
      <c r="G410" s="71">
        <f t="shared" si="89"/>
        <v>8.754557227328208E-3</v>
      </c>
      <c r="H410" s="71">
        <f>(B410/(D410*(1-VLOOKUP(A410,USD!A:M,13,0))))-1</f>
        <v>4.9680096612254587E-3</v>
      </c>
      <c r="I410" s="71">
        <f t="shared" si="80"/>
        <v>4.3363659552759781E-3</v>
      </c>
      <c r="J410">
        <v>3795.7543999999998</v>
      </c>
      <c r="K410">
        <v>3842.7118999999998</v>
      </c>
      <c r="L410" s="71">
        <f t="shared" si="90"/>
        <v>1.2371058570069815E-2</v>
      </c>
      <c r="M410" s="70">
        <f t="shared" si="91"/>
        <v>1</v>
      </c>
      <c r="N410" s="50" t="s">
        <v>422</v>
      </c>
    </row>
    <row r="411" spans="1:14">
      <c r="A411" s="68">
        <v>42976</v>
      </c>
      <c r="B411">
        <v>29.47</v>
      </c>
      <c r="C411" s="71">
        <f t="shared" si="88"/>
        <v>-2.031832035218506E-3</v>
      </c>
      <c r="D411" s="26">
        <f t="shared" si="92"/>
        <v>29.339954365041006</v>
      </c>
      <c r="E411" s="26">
        <f>D411*((1-VLOOKUP(A411,USD!A:M,13,0)))</f>
        <v>29.387180764386454</v>
      </c>
      <c r="F411">
        <v>29.3933</v>
      </c>
      <c r="G411" s="71">
        <f t="shared" si="89"/>
        <v>4.4323734570610451E-3</v>
      </c>
      <c r="H411" s="71">
        <f>(B411/(D411*(1-VLOOKUP(A411,USD!A:M,13,0))))-1</f>
        <v>2.8182096226772035E-3</v>
      </c>
      <c r="I411" s="71">
        <f t="shared" si="80"/>
        <v>2.6094382053052367E-3</v>
      </c>
      <c r="J411">
        <v>3842.7118999999998</v>
      </c>
      <c r="K411">
        <v>3834.5376000000001</v>
      </c>
      <c r="L411" s="71">
        <f t="shared" si="90"/>
        <v>-2.1272216634298236E-3</v>
      </c>
      <c r="M411" s="70">
        <f t="shared" si="91"/>
        <v>2</v>
      </c>
    </row>
    <row r="412" spans="1:14">
      <c r="A412" s="68">
        <v>42977</v>
      </c>
      <c r="B412">
        <v>29.41</v>
      </c>
      <c r="C412" s="71">
        <f t="shared" si="88"/>
        <v>-2.0359687818120031E-3</v>
      </c>
      <c r="D412" s="26">
        <f t="shared" si="92"/>
        <v>29.391482531466114</v>
      </c>
      <c r="E412" s="26">
        <f>D412*((1-VLOOKUP(A412,USD!A:M,13,0)))</f>
        <v>29.431139678122015</v>
      </c>
      <c r="F412">
        <v>29.434200000000001</v>
      </c>
      <c r="G412" s="71">
        <f t="shared" si="89"/>
        <v>6.300283939084661E-4</v>
      </c>
      <c r="H412" s="71">
        <f>(B412/(D412*(1-VLOOKUP(A412,USD!A:M,13,0))))-1</f>
        <v>-7.182758925822208E-4</v>
      </c>
      <c r="I412" s="71">
        <f t="shared" si="80"/>
        <v>-8.2217284655261569E-4</v>
      </c>
      <c r="J412">
        <v>3834.5376000000001</v>
      </c>
      <c r="K412">
        <v>3834.3004999999998</v>
      </c>
      <c r="L412" s="71">
        <f t="shared" si="90"/>
        <v>-6.1832748751822209E-5</v>
      </c>
      <c r="M412" s="70">
        <f t="shared" si="91"/>
        <v>3</v>
      </c>
    </row>
    <row r="413" spans="1:14">
      <c r="A413" s="68">
        <v>42978</v>
      </c>
      <c r="B413">
        <v>29.41</v>
      </c>
      <c r="C413" s="71">
        <f t="shared" si="88"/>
        <v>0</v>
      </c>
      <c r="D413" s="26">
        <f t="shared" si="92"/>
        <v>29.34048697898352</v>
      </c>
      <c r="E413" s="26">
        <f>D413*((1-VLOOKUP(A413,USD!A:M,13,0)))</f>
        <v>29.351982488637429</v>
      </c>
      <c r="F413">
        <v>29.35</v>
      </c>
      <c r="G413" s="71">
        <f t="shared" si="89"/>
        <v>2.3691842969841836E-3</v>
      </c>
      <c r="H413" s="71">
        <f>(B413/(D413*(1-VLOOKUP(A413,USD!A:M,13,0))))-1</f>
        <v>1.9766130408749305E-3</v>
      </c>
      <c r="I413" s="71">
        <f t="shared" si="80"/>
        <v>2.0442930153321548E-3</v>
      </c>
      <c r="J413">
        <v>3834.3004999999998</v>
      </c>
      <c r="K413">
        <v>3822.0927999999999</v>
      </c>
      <c r="L413" s="71">
        <f t="shared" si="90"/>
        <v>-3.1838141011639731E-3</v>
      </c>
      <c r="M413" s="70">
        <f t="shared" si="91"/>
        <v>4</v>
      </c>
    </row>
    <row r="414" spans="1:14">
      <c r="A414" s="68">
        <v>42979</v>
      </c>
      <c r="B414">
        <v>29.77</v>
      </c>
      <c r="C414" s="71">
        <f t="shared" si="88"/>
        <v>1.2240734444066703E-2</v>
      </c>
      <c r="D414" s="26">
        <f t="shared" si="92"/>
        <v>29.414853324597459</v>
      </c>
      <c r="E414" s="26">
        <f>D414*((1-VLOOKUP(A414,USD!A:M,13,0)))</f>
        <v>29.578983504194397</v>
      </c>
      <c r="F414">
        <v>29.5807</v>
      </c>
      <c r="G414" s="71">
        <f t="shared" si="89"/>
        <v>1.207371906578758E-2</v>
      </c>
      <c r="H414" s="71">
        <f>(B414/(D414*(1-VLOOKUP(A414,USD!A:M,13,0))))-1</f>
        <v>6.4578451716745811E-3</v>
      </c>
      <c r="I414" s="71">
        <f t="shared" si="80"/>
        <v>6.3994428799858394E-3</v>
      </c>
      <c r="J414">
        <v>3822.0927999999999</v>
      </c>
      <c r="K414">
        <v>3830.5383000000002</v>
      </c>
      <c r="L414" s="71">
        <f t="shared" si="90"/>
        <v>2.2096533082609504E-3</v>
      </c>
      <c r="M414" s="70">
        <f t="shared" si="91"/>
        <v>5</v>
      </c>
    </row>
    <row r="415" spans="1:14">
      <c r="A415" s="68">
        <v>42982</v>
      </c>
      <c r="B415">
        <v>29.77</v>
      </c>
      <c r="C415" s="71">
        <f t="shared" si="88"/>
        <v>0</v>
      </c>
      <c r="D415" s="26">
        <f t="shared" si="92"/>
        <v>29.69713736719719</v>
      </c>
      <c r="E415" s="26">
        <f>D415*((1-VLOOKUP(A415,USD!A:M,13,0)))</f>
        <v>29.837083399033112</v>
      </c>
      <c r="F415">
        <v>29.84</v>
      </c>
      <c r="G415" s="71">
        <f t="shared" si="89"/>
        <v>2.4535237825074052E-3</v>
      </c>
      <c r="H415" s="71">
        <f>(B415/(D415*(1-VLOOKUP(A415,USD!A:M,13,0))))-1</f>
        <v>-2.2483229388059467E-3</v>
      </c>
      <c r="I415" s="71">
        <f t="shared" si="80"/>
        <v>-2.3458445040214215E-3</v>
      </c>
      <c r="J415">
        <v>3830.5383000000002</v>
      </c>
      <c r="K415">
        <v>3845.6163000000001</v>
      </c>
      <c r="L415" s="71">
        <f t="shared" si="90"/>
        <v>3.9362613865523421E-3</v>
      </c>
      <c r="M415" s="70">
        <f t="shared" si="91"/>
        <v>1</v>
      </c>
    </row>
    <row r="416" spans="1:14">
      <c r="A416" s="68">
        <v>42983</v>
      </c>
      <c r="B416">
        <v>29.95</v>
      </c>
      <c r="C416" s="71">
        <f t="shared" si="88"/>
        <v>6.0463553913334689E-3</v>
      </c>
      <c r="D416" s="26">
        <f t="shared" si="92"/>
        <v>29.928691683567081</v>
      </c>
      <c r="E416" s="26">
        <f>D416*((1-VLOOKUP(A416,USD!A:M,13,0)))</f>
        <v>29.880781582581115</v>
      </c>
      <c r="F416">
        <v>29.889700000000001</v>
      </c>
      <c r="G416" s="71">
        <f t="shared" si="89"/>
        <v>7.1196952603913566E-4</v>
      </c>
      <c r="H416" s="71">
        <f>(B416/(D416*(1-VLOOKUP(A416,USD!A:M,13,0))))-1</f>
        <v>2.3164861744859877E-3</v>
      </c>
      <c r="I416" s="71">
        <f t="shared" si="80"/>
        <v>2.0174173712013133E-3</v>
      </c>
      <c r="J416">
        <v>3845.6163000000001</v>
      </c>
      <c r="K416">
        <v>3857.0464000000002</v>
      </c>
      <c r="L416" s="71">
        <f t="shared" si="90"/>
        <v>2.9722414064035085E-3</v>
      </c>
      <c r="M416" s="70">
        <f t="shared" si="91"/>
        <v>2</v>
      </c>
    </row>
    <row r="417" spans="1:14">
      <c r="A417" s="68">
        <v>42984</v>
      </c>
      <c r="B417">
        <v>30</v>
      </c>
      <c r="C417" s="71">
        <f t="shared" si="88"/>
        <v>1.6694490818029983E-3</v>
      </c>
      <c r="D417" s="26">
        <f t="shared" si="92"/>
        <v>29.830831870736635</v>
      </c>
      <c r="E417" s="26">
        <f>D417*((1-VLOOKUP(A417,USD!A:M,13,0)))</f>
        <v>29.82426376479604</v>
      </c>
      <c r="F417">
        <v>29.828800000000001</v>
      </c>
      <c r="G417" s="71">
        <f t="shared" si="89"/>
        <v>5.6709155814496093E-3</v>
      </c>
      <c r="H417" s="71">
        <f>(B417/(D417*(1-VLOOKUP(A417,USD!A:M,13,0))))-1</f>
        <v>5.8923913961421714E-3</v>
      </c>
      <c r="I417" s="71">
        <f t="shared" si="80"/>
        <v>5.7394196213056414E-3</v>
      </c>
      <c r="J417">
        <v>3857.0464000000002</v>
      </c>
      <c r="K417">
        <v>3849.4499000000001</v>
      </c>
      <c r="L417" s="71">
        <f t="shared" si="90"/>
        <v>-1.9695122153573497E-3</v>
      </c>
      <c r="M417" s="70">
        <f t="shared" si="91"/>
        <v>3</v>
      </c>
    </row>
    <row r="418" spans="1:14">
      <c r="A418" s="68">
        <v>42985</v>
      </c>
      <c r="B418">
        <v>29.99</v>
      </c>
      <c r="C418" s="71">
        <f t="shared" si="88"/>
        <v>-3.3333333333340764E-4</v>
      </c>
      <c r="D418" s="26">
        <f t="shared" si="92"/>
        <v>29.67708841552659</v>
      </c>
      <c r="E418" s="26">
        <f>D418*((1-VLOOKUP(A418,USD!A:M,13,0)))</f>
        <v>29.924554111515892</v>
      </c>
      <c r="F418">
        <v>29.92</v>
      </c>
      <c r="G418" s="71">
        <f t="shared" si="89"/>
        <v>1.0543877488658815E-2</v>
      </c>
      <c r="H418" s="71">
        <f>(B418/(D418*(1-VLOOKUP(A418,USD!A:M,13,0))))-1</f>
        <v>2.1870296960888602E-3</v>
      </c>
      <c r="I418" s="71">
        <f t="shared" si="80"/>
        <v>2.3395721925132396E-3</v>
      </c>
      <c r="J418">
        <v>3849.4499000000001</v>
      </c>
      <c r="K418">
        <v>3829.8712999999998</v>
      </c>
      <c r="L418" s="71">
        <f t="shared" si="90"/>
        <v>-5.0860773639371804E-3</v>
      </c>
      <c r="M418" s="70">
        <f t="shared" si="91"/>
        <v>4</v>
      </c>
    </row>
    <row r="419" spans="1:14">
      <c r="A419" s="68">
        <v>42986</v>
      </c>
      <c r="B419">
        <v>29.86</v>
      </c>
      <c r="C419" s="71">
        <f t="shared" si="88"/>
        <v>-4.334778259419747E-3</v>
      </c>
      <c r="D419" s="26">
        <f t="shared" si="92"/>
        <v>29.889674318821111</v>
      </c>
      <c r="E419" s="26">
        <f>D419*((1-VLOOKUP(A419,USD!A:M,13,0)))</f>
        <v>29.836039935243846</v>
      </c>
      <c r="F419">
        <v>29.8066</v>
      </c>
      <c r="G419" s="71">
        <f t="shared" si="89"/>
        <v>-9.9279498681004164E-4</v>
      </c>
      <c r="H419" s="71">
        <f>(B419/(D419*(1-VLOOKUP(A419,USD!A:M,13,0))))-1</f>
        <v>8.0305780553180384E-4</v>
      </c>
      <c r="I419" s="71">
        <f t="shared" si="80"/>
        <v>1.7915495225888645E-3</v>
      </c>
      <c r="J419">
        <v>3829.8712999999998</v>
      </c>
      <c r="K419">
        <v>3825.9895000000001</v>
      </c>
      <c r="L419" s="71">
        <f t="shared" si="90"/>
        <v>-1.0135588629308634E-3</v>
      </c>
      <c r="M419" s="70">
        <f t="shared" si="91"/>
        <v>5</v>
      </c>
    </row>
    <row r="420" spans="1:14">
      <c r="A420" s="68">
        <v>42989</v>
      </c>
      <c r="B420">
        <v>29.78</v>
      </c>
      <c r="C420" s="71">
        <f t="shared" si="88"/>
        <v>-2.6791694574681557E-3</v>
      </c>
      <c r="D420" s="26">
        <f t="shared" si="92"/>
        <v>29.803918489316292</v>
      </c>
      <c r="E420" s="26">
        <f>D420*((1-VLOOKUP(A420,USD!A:M,13,0)))</f>
        <v>29.616463360363728</v>
      </c>
      <c r="F420">
        <v>29.646899999999999</v>
      </c>
      <c r="G420" s="71">
        <f t="shared" si="89"/>
        <v>-8.0252834287086738E-4</v>
      </c>
      <c r="H420" s="71">
        <f>(B420/(D420*(1-VLOOKUP(A420,USD!A:M,13,0))))-1</f>
        <v>5.5218152703249146E-3</v>
      </c>
      <c r="I420" s="71">
        <f t="shared" si="80"/>
        <v>4.4895081779208201E-3</v>
      </c>
      <c r="J420">
        <v>3825.9895000000001</v>
      </c>
      <c r="K420">
        <v>3825.6453000000001</v>
      </c>
      <c r="L420" s="71">
        <f t="shared" si="90"/>
        <v>-8.9963655153790789E-5</v>
      </c>
      <c r="M420" s="70">
        <f t="shared" si="91"/>
        <v>1</v>
      </c>
      <c r="N420" s="50" t="s">
        <v>437</v>
      </c>
    </row>
    <row r="421" spans="1:14">
      <c r="A421" s="68">
        <v>42990</v>
      </c>
      <c r="B421">
        <v>29.85</v>
      </c>
      <c r="C421" s="71">
        <f t="shared" si="88"/>
        <v>2.350570852921452E-3</v>
      </c>
      <c r="D421" s="26">
        <f t="shared" si="92"/>
        <v>29.742132253946803</v>
      </c>
      <c r="E421" s="26">
        <f>D421*((1-VLOOKUP(A421,USD!A:M,13,0)))</f>
        <v>29.760171651871858</v>
      </c>
      <c r="F421">
        <v>29.7425</v>
      </c>
      <c r="G421" s="71">
        <f t="shared" si="89"/>
        <v>3.6267657319317692E-3</v>
      </c>
      <c r="H421" s="71">
        <f>(B421/(D421*(1-VLOOKUP(A421,USD!A:M,13,0))))-1</f>
        <v>3.018408266556305E-3</v>
      </c>
      <c r="I421" s="71">
        <f t="shared" si="80"/>
        <v>3.614356560477594E-3</v>
      </c>
      <c r="J421">
        <v>3825.6453000000001</v>
      </c>
      <c r="K421">
        <v>3837.9340999999999</v>
      </c>
      <c r="L421" s="71">
        <f t="shared" si="90"/>
        <v>3.2122162501577733E-3</v>
      </c>
      <c r="M421" s="70">
        <f t="shared" si="91"/>
        <v>2</v>
      </c>
    </row>
    <row r="422" spans="1:14">
      <c r="A422" s="68">
        <v>42991</v>
      </c>
      <c r="B422">
        <v>29.78</v>
      </c>
      <c r="C422" s="71">
        <f t="shared" si="88"/>
        <v>-2.3450586264657236E-3</v>
      </c>
      <c r="D422" s="26">
        <f t="shared" si="92"/>
        <v>29.778706187073404</v>
      </c>
      <c r="E422" s="26">
        <f>D422*((1-VLOOKUP(A422,USD!A:M,13,0)))</f>
        <v>29.721757167325059</v>
      </c>
      <c r="F422">
        <v>29.725300000000001</v>
      </c>
      <c r="G422" s="71">
        <f t="shared" si="89"/>
        <v>4.3447586959288742E-5</v>
      </c>
      <c r="H422" s="71">
        <f>(B422/(D422*(1-VLOOKUP(A422,USD!A:M,13,0))))-1</f>
        <v>1.9596026017927315E-3</v>
      </c>
      <c r="I422" s="71">
        <f t="shared" si="80"/>
        <v>1.8401832782175553E-3</v>
      </c>
      <c r="J422">
        <v>3837.9340999999999</v>
      </c>
      <c r="K422">
        <v>3842.6061</v>
      </c>
      <c r="L422" s="71">
        <f t="shared" si="90"/>
        <v>1.2173215793360725E-3</v>
      </c>
      <c r="M422" s="70">
        <f t="shared" si="91"/>
        <v>3</v>
      </c>
    </row>
    <row r="423" spans="1:14">
      <c r="A423" s="68">
        <v>42992</v>
      </c>
      <c r="B423">
        <v>29.64</v>
      </c>
      <c r="C423" s="71">
        <f t="shared" si="88"/>
        <v>-4.7011417058429039E-3</v>
      </c>
      <c r="D423" s="26">
        <f t="shared" si="92"/>
        <v>29.627437808840202</v>
      </c>
      <c r="E423" s="26">
        <f>D423*((1-VLOOKUP(A423,USD!A:M,13,0)))</f>
        <v>29.652357460032277</v>
      </c>
      <c r="F423">
        <v>29.637</v>
      </c>
      <c r="G423" s="71">
        <f t="shared" si="89"/>
        <v>4.2400531699193778E-4</v>
      </c>
      <c r="H423" s="71">
        <f>(B423/(D423*(1-VLOOKUP(A423,USD!A:M,13,0))))-1</f>
        <v>-4.1674460618967846E-4</v>
      </c>
      <c r="I423" s="71">
        <f t="shared" si="80"/>
        <v>1.0122482032604019E-4</v>
      </c>
      <c r="J423">
        <v>3842.6061</v>
      </c>
      <c r="K423">
        <v>3829.9553999999998</v>
      </c>
      <c r="L423" s="71">
        <f t="shared" si="90"/>
        <v>-3.292218788701784E-3</v>
      </c>
      <c r="M423" s="70">
        <f t="shared" si="91"/>
        <v>4</v>
      </c>
      <c r="N423" s="50" t="s">
        <v>438</v>
      </c>
    </row>
    <row r="424" spans="1:14">
      <c r="A424" s="68">
        <v>42993</v>
      </c>
      <c r="B424">
        <v>29.78</v>
      </c>
      <c r="C424" s="71">
        <f t="shared" si="88"/>
        <v>4.7233468286100866E-3</v>
      </c>
      <c r="D424" s="26">
        <f t="shared" si="92"/>
        <v>29.647377713719589</v>
      </c>
      <c r="E424" s="26">
        <f>D424*((1-VLOOKUP(A424,USD!A:M,13,0)))</f>
        <v>29.6133190313742</v>
      </c>
      <c r="F424">
        <v>29.630400000000002</v>
      </c>
      <c r="G424" s="71">
        <f t="shared" si="89"/>
        <v>4.4733226513669067E-3</v>
      </c>
      <c r="H424" s="71">
        <f>(B424/(D424*(1-VLOOKUP(A424,USD!A:M,13,0))))-1</f>
        <v>5.6285811276071129E-3</v>
      </c>
      <c r="I424" s="71">
        <f t="shared" si="80"/>
        <v>5.0488687294130141E-3</v>
      </c>
      <c r="J424">
        <v>3829.9553999999998</v>
      </c>
      <c r="K424">
        <v>3831.2964999999999</v>
      </c>
      <c r="L424" s="71">
        <f t="shared" si="90"/>
        <v>3.5016073555316218E-4</v>
      </c>
      <c r="M424" s="70">
        <f t="shared" si="91"/>
        <v>5</v>
      </c>
    </row>
    <row r="425" spans="1:14">
      <c r="A425" s="68">
        <v>42996</v>
      </c>
      <c r="B425">
        <v>29.7</v>
      </c>
      <c r="C425" s="71">
        <f t="shared" si="88"/>
        <v>-2.686366689053088E-3</v>
      </c>
      <c r="D425" s="26">
        <f t="shared" si="92"/>
        <v>29.722016664886159</v>
      </c>
      <c r="E425" s="26">
        <f>D425*((1-VLOOKUP(A425,USD!A:M,13,0)))</f>
        <v>29.611159163506855</v>
      </c>
      <c r="F425">
        <v>29.619700000000002</v>
      </c>
      <c r="G425" s="71">
        <f t="shared" si="89"/>
        <v>-7.4075272665363734E-4</v>
      </c>
      <c r="H425" s="71">
        <f>(B425/(D425*(1-VLOOKUP(A425,USD!A:M,13,0))))-1</f>
        <v>3.0002485212612395E-3</v>
      </c>
      <c r="I425" s="71">
        <f t="shared" si="80"/>
        <v>2.7110335351134829E-3</v>
      </c>
      <c r="J425">
        <v>3831.2964999999999</v>
      </c>
      <c r="K425">
        <v>3843.1428000000001</v>
      </c>
      <c r="L425" s="71">
        <f t="shared" si="90"/>
        <v>3.0919820483745752E-3</v>
      </c>
      <c r="M425" s="70">
        <f t="shared" si="91"/>
        <v>1</v>
      </c>
    </row>
    <row r="426" spans="1:14">
      <c r="A426" s="68">
        <v>42997</v>
      </c>
      <c r="B426">
        <v>29.47</v>
      </c>
      <c r="C426" s="71">
        <f t="shared" si="88"/>
        <v>-7.74410774410772E-3</v>
      </c>
      <c r="D426" s="26">
        <f t="shared" si="92"/>
        <v>29.534715506061865</v>
      </c>
      <c r="E426" s="26">
        <f>D426*((1-VLOOKUP(A426,USD!A:M,13,0)))</f>
        <v>29.490923735730181</v>
      </c>
      <c r="F426">
        <v>29.4819</v>
      </c>
      <c r="G426" s="71">
        <f t="shared" si="89"/>
        <v>-2.191167409368977E-3</v>
      </c>
      <c r="H426" s="71">
        <f>(B426/(D426*(1-VLOOKUP(A426,USD!A:M,13,0))))-1</f>
        <v>-7.0949746836279637E-4</v>
      </c>
      <c r="I426" s="71">
        <f t="shared" si="80"/>
        <v>-4.0363748605076744E-4</v>
      </c>
      <c r="J426">
        <v>3843.1428000000001</v>
      </c>
      <c r="K426">
        <v>3832.1161000000002</v>
      </c>
      <c r="L426" s="71">
        <f t="shared" si="90"/>
        <v>-2.8691882071100183E-3</v>
      </c>
      <c r="M426" s="70">
        <f t="shared" si="91"/>
        <v>2</v>
      </c>
    </row>
    <row r="427" spans="1:14">
      <c r="A427" s="68">
        <v>42998</v>
      </c>
      <c r="B427">
        <v>29.55</v>
      </c>
      <c r="C427" s="71">
        <f t="shared" si="88"/>
        <v>2.7146250424161522E-3</v>
      </c>
      <c r="D427" s="26">
        <f t="shared" si="92"/>
        <v>29.561289458602253</v>
      </c>
      <c r="E427" s="26">
        <f>D427*((1-VLOOKUP(A427,USD!A:M,13,0)))</f>
        <v>29.547935108691675</v>
      </c>
      <c r="F427">
        <v>29.543199999999999</v>
      </c>
      <c r="G427" s="71">
        <f t="shared" si="89"/>
        <v>-3.8190007300131779E-4</v>
      </c>
      <c r="H427" s="71">
        <f>(B427/(D427*(1-VLOOKUP(A427,USD!A:M,13,0))))-1</f>
        <v>6.9882761713380148E-5</v>
      </c>
      <c r="I427" s="71">
        <f t="shared" si="80"/>
        <v>2.3017141000303276E-4</v>
      </c>
      <c r="J427">
        <v>3832.1161000000002</v>
      </c>
      <c r="K427">
        <v>3842.4353000000001</v>
      </c>
      <c r="L427" s="71">
        <f t="shared" si="90"/>
        <v>2.6928202932055001E-3</v>
      </c>
      <c r="M427" s="70">
        <f t="shared" si="91"/>
        <v>3</v>
      </c>
    </row>
    <row r="428" spans="1:14">
      <c r="A428" s="68">
        <v>42999</v>
      </c>
      <c r="B428">
        <v>29.63</v>
      </c>
      <c r="C428" s="71">
        <f t="shared" si="88"/>
        <v>2.707275803722542E-3</v>
      </c>
      <c r="D428" s="26">
        <f t="shared" si="92"/>
        <v>29.507696048992678</v>
      </c>
      <c r="E428" s="26">
        <f>D428*((1-VLOOKUP(A428,USD!A:M,13,0)))</f>
        <v>29.591473395003039</v>
      </c>
      <c r="F428">
        <v>29.589300000000001</v>
      </c>
      <c r="G428" s="71">
        <f t="shared" si="89"/>
        <v>4.1448153323884185E-3</v>
      </c>
      <c r="H428" s="71">
        <f>(B428/(D428*(1-VLOOKUP(A428,USD!A:M,13,0))))-1</f>
        <v>1.3019495339987586E-3</v>
      </c>
      <c r="I428" s="71">
        <f t="shared" si="80"/>
        <v>1.3754972236583729E-3</v>
      </c>
      <c r="J428">
        <v>3842.4353000000001</v>
      </c>
      <c r="K428">
        <v>3837.8175999999999</v>
      </c>
      <c r="L428" s="71">
        <f t="shared" si="90"/>
        <v>-1.2017638917694029E-3</v>
      </c>
      <c r="M428" s="70">
        <f t="shared" si="91"/>
        <v>4</v>
      </c>
    </row>
    <row r="429" spans="1:14">
      <c r="A429" s="68">
        <v>43000</v>
      </c>
      <c r="B429">
        <v>29.53</v>
      </c>
      <c r="C429" s="71">
        <f t="shared" si="88"/>
        <v>-3.3749578130272129E-3</v>
      </c>
      <c r="D429" s="26">
        <f t="shared" si="92"/>
        <v>29.588627694218719</v>
      </c>
      <c r="E429" s="26">
        <f>D429*((1-VLOOKUP(A429,USD!A:M,13,0)))</f>
        <v>29.537048066936428</v>
      </c>
      <c r="F429">
        <v>29.5367</v>
      </c>
      <c r="G429" s="71">
        <f t="shared" si="89"/>
        <v>-1.9814266083780785E-3</v>
      </c>
      <c r="H429" s="71">
        <f>(B429/(D429*(1-VLOOKUP(A429,USD!A:M,13,0))))-1</f>
        <v>-2.3861785106127353E-4</v>
      </c>
      <c r="I429" s="71">
        <f t="shared" si="80"/>
        <v>-2.2683644415244508E-4</v>
      </c>
      <c r="J429">
        <v>3837.8175999999999</v>
      </c>
      <c r="K429">
        <v>3837.7303999999999</v>
      </c>
      <c r="L429" s="71">
        <f t="shared" si="90"/>
        <v>-2.2721246575096998E-5</v>
      </c>
      <c r="M429" s="70">
        <f t="shared" si="91"/>
        <v>5</v>
      </c>
    </row>
    <row r="430" spans="1:14">
      <c r="A430" s="68">
        <v>43003</v>
      </c>
      <c r="B430">
        <v>28.96</v>
      </c>
      <c r="C430" s="71">
        <f t="shared" si="88"/>
        <v>-1.9302404334574974E-2</v>
      </c>
      <c r="D430" s="26">
        <f t="shared" si="92"/>
        <v>29.383242292905724</v>
      </c>
      <c r="E430" s="26">
        <f>D430*((1-VLOOKUP(A430,USD!A:M,13,0)))</f>
        <v>29.23337649809703</v>
      </c>
      <c r="F430">
        <v>29.231000000000002</v>
      </c>
      <c r="G430" s="71">
        <f t="shared" si="89"/>
        <v>-1.4404206611600134E-2</v>
      </c>
      <c r="H430" s="71">
        <f>(B430/(D430*(1-VLOOKUP(A430,USD!A:M,13,0))))-1</f>
        <v>-9.3515197642265457E-3</v>
      </c>
      <c r="I430" s="71">
        <f t="shared" si="80"/>
        <v>-9.2709794396360623E-3</v>
      </c>
      <c r="J430">
        <v>3837.7303999999999</v>
      </c>
      <c r="K430">
        <v>3817.7914999999998</v>
      </c>
      <c r="L430" s="71">
        <f t="shared" si="90"/>
        <v>-5.1954926276217561E-3</v>
      </c>
      <c r="M430" s="70">
        <f t="shared" si="91"/>
        <v>1</v>
      </c>
    </row>
    <row r="431" spans="1:14">
      <c r="A431" s="68">
        <v>43004</v>
      </c>
      <c r="B431">
        <v>29.04</v>
      </c>
      <c r="C431" s="71">
        <f t="shared" si="88"/>
        <v>2.7624309392264568E-3</v>
      </c>
      <c r="D431" s="26">
        <f t="shared" si="92"/>
        <v>29.253893762820734</v>
      </c>
      <c r="E431" s="26">
        <f>D431*((1-VLOOKUP(A431,USD!A:M,13,0)))</f>
        <v>29.18583010775551</v>
      </c>
      <c r="F431">
        <v>29.1691</v>
      </c>
      <c r="G431" s="71">
        <f t="shared" si="89"/>
        <v>-7.3116339505059358E-3</v>
      </c>
      <c r="H431" s="71">
        <f>(B431/(D431*(1-VLOOKUP(A431,USD!A:M,13,0))))-1</f>
        <v>-4.9966064770848861E-3</v>
      </c>
      <c r="I431" s="71">
        <f t="shared" si="80"/>
        <v>-4.4259164663976724E-3</v>
      </c>
      <c r="J431">
        <v>3817.7914999999998</v>
      </c>
      <c r="K431">
        <v>3820.7815999999998</v>
      </c>
      <c r="L431" s="71">
        <f t="shared" si="90"/>
        <v>7.8320149227639746E-4</v>
      </c>
      <c r="M431" s="70">
        <f t="shared" si="91"/>
        <v>2</v>
      </c>
      <c r="N431" s="50" t="s">
        <v>452</v>
      </c>
    </row>
    <row r="432" spans="1:14">
      <c r="A432" s="68">
        <v>43005</v>
      </c>
      <c r="B432">
        <v>28.99</v>
      </c>
      <c r="C432" s="71">
        <f t="shared" si="88"/>
        <v>-1.7217630853995081E-3</v>
      </c>
      <c r="D432" s="26">
        <f t="shared" si="92"/>
        <v>29.17229420284059</v>
      </c>
      <c r="E432" s="26">
        <f>D432*((1-VLOOKUP(A432,USD!A:M,13,0)))</f>
        <v>29.123859207585177</v>
      </c>
      <c r="F432">
        <v>29.147600000000001</v>
      </c>
      <c r="G432" s="71">
        <f t="shared" si="89"/>
        <v>-6.2488812697782947E-3</v>
      </c>
      <c r="H432" s="71">
        <f>(B432/(D432*(1-VLOOKUP(A432,USD!A:M,13,0))))-1</f>
        <v>-4.5962043227538718E-3</v>
      </c>
      <c r="I432" s="71">
        <f t="shared" si="80"/>
        <v>-5.4069631805020446E-3</v>
      </c>
      <c r="J432">
        <v>3820.7815999999998</v>
      </c>
      <c r="K432">
        <v>3821.2</v>
      </c>
      <c r="L432" s="71">
        <f t="shared" si="90"/>
        <v>1.095063900014015E-4</v>
      </c>
      <c r="M432" s="70">
        <f t="shared" si="91"/>
        <v>3</v>
      </c>
    </row>
    <row r="433" spans="1:14">
      <c r="A433" s="68">
        <v>43006</v>
      </c>
      <c r="B433">
        <v>28.94</v>
      </c>
      <c r="C433" s="71">
        <f t="shared" si="88"/>
        <v>-1.7247326664365792E-3</v>
      </c>
      <c r="D433" s="26">
        <f t="shared" si="92"/>
        <v>29.157810660881399</v>
      </c>
      <c r="E433" s="26">
        <f>D433*((1-VLOOKUP(A433,USD!A:M,13,0)))</f>
        <v>29.093723437419733</v>
      </c>
      <c r="F433">
        <v>29.0777</v>
      </c>
      <c r="G433" s="71">
        <f t="shared" si="89"/>
        <v>-7.4700622558612206E-3</v>
      </c>
      <c r="H433" s="71">
        <f>(B433/(D433*(1-VLOOKUP(A433,USD!A:M,13,0))))-1</f>
        <v>-5.2837319963664475E-3</v>
      </c>
      <c r="I433" s="71">
        <f t="shared" si="80"/>
        <v>-4.7355877528140189E-3</v>
      </c>
      <c r="J433">
        <v>3821.2</v>
      </c>
      <c r="K433">
        <v>3822.5385999999999</v>
      </c>
      <c r="L433" s="71">
        <f t="shared" si="90"/>
        <v>3.5030880351727411E-4</v>
      </c>
      <c r="M433" s="70">
        <f t="shared" si="91"/>
        <v>4</v>
      </c>
      <c r="N433" s="50" t="s">
        <v>456</v>
      </c>
    </row>
    <row r="434" spans="1:14">
      <c r="A434" s="68">
        <v>43007</v>
      </c>
      <c r="B434">
        <v>29.19</v>
      </c>
      <c r="C434" s="71">
        <f t="shared" si="88"/>
        <v>8.6385625431928403E-3</v>
      </c>
      <c r="D434" s="26">
        <f t="shared" si="92"/>
        <v>29.183912976316318</v>
      </c>
      <c r="E434" s="26">
        <f>D434*((1-VLOOKUP(A434,USD!A:M,13,0)))</f>
        <v>29.191917861178446</v>
      </c>
      <c r="F434">
        <v>29.226700000000001</v>
      </c>
      <c r="G434" s="71">
        <f t="shared" si="89"/>
        <v>2.0857462426726592E-4</v>
      </c>
      <c r="H434" s="71">
        <f>(B434/(D434*(1-VLOOKUP(A434,USD!A:M,13,0))))-1</f>
        <v>-6.5698361702892782E-5</v>
      </c>
      <c r="I434" s="71">
        <f t="shared" si="80"/>
        <v>-1.2557011226036474E-3</v>
      </c>
      <c r="J434">
        <v>3822.5385999999999</v>
      </c>
      <c r="K434">
        <v>3836.5012999999999</v>
      </c>
      <c r="L434" s="71">
        <f t="shared" si="90"/>
        <v>3.652729628420337E-3</v>
      </c>
      <c r="M434" s="70">
        <f t="shared" si="91"/>
        <v>5</v>
      </c>
      <c r="N434" s="50" t="s">
        <v>457</v>
      </c>
    </row>
    <row r="435" spans="1:14">
      <c r="A435" s="68">
        <v>43010</v>
      </c>
      <c r="B435">
        <v>29.26</v>
      </c>
      <c r="C435" s="71">
        <f t="shared" si="88"/>
        <v>2.3980815347721673E-3</v>
      </c>
      <c r="D435" s="26">
        <f t="shared" si="92"/>
        <v>29.226700000000001</v>
      </c>
      <c r="E435" s="26">
        <f>D435*((1-VLOOKUP(A435,USD!A:M,13,0)))</f>
        <v>29.136885907377373</v>
      </c>
      <c r="F435">
        <v>29.1007</v>
      </c>
      <c r="G435" s="71">
        <f t="shared" si="89"/>
        <v>1.1393691384933291E-3</v>
      </c>
      <c r="H435" s="71">
        <f>(B435/(D435*(1-VLOOKUP(A435,USD!A:M,13,0))))-1</f>
        <v>4.2253689366116287E-3</v>
      </c>
      <c r="I435" s="71">
        <f t="shared" si="80"/>
        <v>5.4740951248595238E-3</v>
      </c>
      <c r="J435">
        <v>3836.5012999999999</v>
      </c>
      <c r="K435">
        <v>3836.5012999999999</v>
      </c>
      <c r="L435" s="71">
        <f t="shared" si="90"/>
        <v>0</v>
      </c>
      <c r="M435" s="70">
        <f t="shared" si="91"/>
        <v>1</v>
      </c>
      <c r="N435" s="50" t="s">
        <v>459</v>
      </c>
    </row>
    <row r="436" spans="1:14">
      <c r="A436" s="68">
        <v>43011</v>
      </c>
      <c r="B436">
        <v>29.95</v>
      </c>
      <c r="C436" s="71">
        <f t="shared" si="88"/>
        <v>2.3581681476418259E-2</v>
      </c>
      <c r="D436" s="26">
        <f t="shared" si="92"/>
        <v>29.1007</v>
      </c>
      <c r="E436" s="26">
        <f>D436*((1-VLOOKUP(A436,USD!A:M,13,0)))</f>
        <v>29.133774484652029</v>
      </c>
      <c r="F436">
        <v>29.1114</v>
      </c>
      <c r="G436" s="71">
        <f t="shared" si="89"/>
        <v>2.918486496888395E-2</v>
      </c>
      <c r="H436" s="71">
        <f>(B436/(D436*(1-VLOOKUP(A436,USD!A:M,13,0))))-1</f>
        <v>2.801646988027473E-2</v>
      </c>
      <c r="I436" s="71">
        <f t="shared" si="80"/>
        <v>2.8806584362139898E-2</v>
      </c>
      <c r="J436">
        <v>3836.5012999999999</v>
      </c>
      <c r="K436">
        <v>3836.5012999999999</v>
      </c>
      <c r="L436" s="71">
        <f t="shared" si="90"/>
        <v>0</v>
      </c>
      <c r="M436" s="70">
        <f t="shared" si="91"/>
        <v>2</v>
      </c>
      <c r="N436" s="50" t="s">
        <v>462</v>
      </c>
    </row>
    <row r="437" spans="1:14">
      <c r="A437" s="68">
        <v>43012</v>
      </c>
      <c r="B437">
        <v>30.03</v>
      </c>
      <c r="C437" s="71">
        <f t="shared" si="88"/>
        <v>2.671118530884975E-3</v>
      </c>
      <c r="D437" s="26">
        <f t="shared" si="92"/>
        <v>29.1114</v>
      </c>
      <c r="E437" s="26">
        <f>D437*((1-VLOOKUP(A437,USD!A:M,13,0)))</f>
        <v>29.186573859935969</v>
      </c>
      <c r="F437">
        <v>29.202500000000001</v>
      </c>
      <c r="G437" s="71">
        <f t="shared" si="89"/>
        <v>3.1554648694325893E-2</v>
      </c>
      <c r="H437" s="71">
        <f>(B437/(D437*(1-VLOOKUP(A437,USD!A:M,13,0))))-1</f>
        <v>2.8897744014476201E-2</v>
      </c>
      <c r="I437" s="71">
        <f t="shared" si="80"/>
        <v>2.8336615015837729E-2</v>
      </c>
      <c r="J437">
        <v>3836.5012999999999</v>
      </c>
      <c r="K437">
        <v>3836.5012999999999</v>
      </c>
      <c r="L437" s="71">
        <f t="shared" si="90"/>
        <v>0</v>
      </c>
      <c r="M437" s="70">
        <f t="shared" si="91"/>
        <v>3</v>
      </c>
    </row>
    <row r="438" spans="1:14">
      <c r="A438" s="68">
        <v>43013</v>
      </c>
      <c r="B438">
        <v>30.09</v>
      </c>
      <c r="C438" s="71">
        <f t="shared" si="88"/>
        <v>1.9980019980019303E-3</v>
      </c>
      <c r="D438" s="26">
        <f t="shared" si="92"/>
        <v>29.202500000000001</v>
      </c>
      <c r="E438" s="26">
        <f>D438*((1-VLOOKUP(A438,USD!A:M,13,0)))</f>
        <v>29.178570847032784</v>
      </c>
      <c r="F438">
        <v>29.1812</v>
      </c>
      <c r="G438" s="71">
        <f t="shared" si="89"/>
        <v>3.0391233627257819E-2</v>
      </c>
      <c r="H438" s="71">
        <f>(B438/(D438*(1-VLOOKUP(A438,USD!A:M,13,0))))-1</f>
        <v>3.1236250663041032E-2</v>
      </c>
      <c r="I438" s="71">
        <f t="shared" si="80"/>
        <v>3.1143338862007042E-2</v>
      </c>
      <c r="J438">
        <v>3836.5012999999999</v>
      </c>
      <c r="K438">
        <v>3836.5012999999999</v>
      </c>
      <c r="L438" s="71">
        <f t="shared" si="90"/>
        <v>0</v>
      </c>
      <c r="M438" s="70">
        <f t="shared" si="91"/>
        <v>4</v>
      </c>
      <c r="N438" s="50" t="s">
        <v>468</v>
      </c>
    </row>
    <row r="439" spans="1:14">
      <c r="A439" s="68">
        <v>43014</v>
      </c>
      <c r="B439">
        <v>29.96</v>
      </c>
      <c r="C439" s="71">
        <f t="shared" si="88"/>
        <v>-4.3203722166832437E-3</v>
      </c>
      <c r="D439" s="26">
        <f t="shared" si="92"/>
        <v>29.1812</v>
      </c>
      <c r="E439" s="26">
        <f>D439*((1-VLOOKUP(A439,USD!A:M,13,0)))</f>
        <v>29.191771380885857</v>
      </c>
      <c r="F439">
        <v>29.189599999999999</v>
      </c>
      <c r="G439" s="71">
        <f t="shared" si="89"/>
        <v>2.6688415829369649E-2</v>
      </c>
      <c r="H439" s="71">
        <f>(B439/(D439*(1-VLOOKUP(A439,USD!A:M,13,0))))-1</f>
        <v>2.6316615360216344E-2</v>
      </c>
      <c r="I439" s="71">
        <f t="shared" si="80"/>
        <v>2.6392961876832821E-2</v>
      </c>
      <c r="J439">
        <v>3836.5012999999999</v>
      </c>
      <c r="K439">
        <v>3836.5012999999999</v>
      </c>
      <c r="L439" s="71">
        <f t="shared" si="90"/>
        <v>0</v>
      </c>
      <c r="M439" s="70">
        <f t="shared" si="91"/>
        <v>5</v>
      </c>
      <c r="N439" s="50" t="s">
        <v>472</v>
      </c>
    </row>
    <row r="440" spans="1:14" ht="42">
      <c r="A440" s="68">
        <v>43017</v>
      </c>
      <c r="B440">
        <v>29.77</v>
      </c>
      <c r="C440" s="71">
        <f t="shared" si="88"/>
        <v>-6.3417890520695019E-3</v>
      </c>
      <c r="D440" s="26">
        <f t="shared" si="92"/>
        <v>29.537351378184077</v>
      </c>
      <c r="E440" s="26">
        <f>D440*((1-VLOOKUP(A440,USD!A:M,13,0)))</f>
        <v>29.696672304914493</v>
      </c>
      <c r="F440">
        <v>29.711200000000002</v>
      </c>
      <c r="G440" s="71">
        <f t="shared" si="89"/>
        <v>7.8764212416064794E-3</v>
      </c>
      <c r="H440" s="71">
        <f>(B440/(D440*(1-VLOOKUP(A440,USD!A:M,13,0))))-1</f>
        <v>2.4692226230806913E-3</v>
      </c>
      <c r="I440" s="71">
        <f t="shared" si="80"/>
        <v>1.9790516707502981E-3</v>
      </c>
      <c r="J440">
        <v>3836.5012999999999</v>
      </c>
      <c r="K440">
        <v>3882.2076000000002</v>
      </c>
      <c r="L440" s="71">
        <f t="shared" si="90"/>
        <v>1.1913536950971526E-2</v>
      </c>
      <c r="M440" s="70">
        <f t="shared" si="91"/>
        <v>1</v>
      </c>
      <c r="N440" s="50" t="s">
        <v>475</v>
      </c>
    </row>
    <row r="441" spans="1:14">
      <c r="A441" s="68">
        <v>43018</v>
      </c>
      <c r="B441">
        <v>30.07</v>
      </c>
      <c r="C441" s="71">
        <f t="shared" si="88"/>
        <v>1.0077258985556004E-2</v>
      </c>
      <c r="D441" s="26">
        <f t="shared" si="92"/>
        <v>29.769793445214003</v>
      </c>
      <c r="E441" s="26">
        <f>D441*((1-VLOOKUP(A441,USD!A:M,13,0)))</f>
        <v>29.990885401418709</v>
      </c>
      <c r="F441">
        <v>30.001200000000001</v>
      </c>
      <c r="G441" s="71">
        <f t="shared" si="89"/>
        <v>1.0084267307345351E-2</v>
      </c>
      <c r="H441" s="71">
        <f>(B441/(D441*(1-VLOOKUP(A441,USD!A:M,13,0))))-1</f>
        <v>2.6379547493302624E-3</v>
      </c>
      <c r="I441" s="71">
        <f t="shared" si="80"/>
        <v>2.2932416036691716E-3</v>
      </c>
      <c r="J441">
        <v>3882.2076000000002</v>
      </c>
      <c r="K441">
        <v>3889.8636999999999</v>
      </c>
      <c r="L441" s="71">
        <f t="shared" si="90"/>
        <v>1.9720995858127921E-3</v>
      </c>
      <c r="M441" s="70">
        <f t="shared" si="91"/>
        <v>2</v>
      </c>
      <c r="N441" s="50" t="s">
        <v>479</v>
      </c>
    </row>
    <row r="442" spans="1:14" ht="28">
      <c r="A442" s="68">
        <v>43019</v>
      </c>
      <c r="B442">
        <v>30.17</v>
      </c>
      <c r="C442" s="71">
        <f t="shared" si="88"/>
        <v>3.3255736614565823E-3</v>
      </c>
      <c r="D442" s="26">
        <f t="shared" si="92"/>
        <v>30.100100223090077</v>
      </c>
      <c r="E442" s="26">
        <f>D442*((1-VLOOKUP(A442,USD!A:M,13,0)))</f>
        <v>30.066725719013508</v>
      </c>
      <c r="F442">
        <v>30.049600000000002</v>
      </c>
      <c r="G442" s="71">
        <f t="shared" si="89"/>
        <v>2.3222439922743199E-3</v>
      </c>
      <c r="H442" s="71">
        <f>(B442/(D442*(1-VLOOKUP(A442,USD!A:M,13,0))))-1</f>
        <v>3.4348363021512451E-3</v>
      </c>
      <c r="I442" s="71">
        <f t="shared" si="80"/>
        <v>4.0067089079389717E-3</v>
      </c>
      <c r="J442">
        <v>3889.8636999999999</v>
      </c>
      <c r="K442">
        <v>3902.6867999999999</v>
      </c>
      <c r="L442" s="71">
        <f t="shared" si="90"/>
        <v>3.2965422413129275E-3</v>
      </c>
      <c r="M442" s="70">
        <f t="shared" si="91"/>
        <v>3</v>
      </c>
      <c r="N442" s="50" t="s">
        <v>482</v>
      </c>
    </row>
    <row r="443" spans="1:14">
      <c r="A443" s="68">
        <v>43020</v>
      </c>
      <c r="B443">
        <v>30.24</v>
      </c>
      <c r="C443" s="71">
        <f t="shared" si="88"/>
        <v>2.3201856148491462E-3</v>
      </c>
      <c r="D443" s="26">
        <f t="shared" si="92"/>
        <v>30.128651496850839</v>
      </c>
      <c r="E443" s="26">
        <f>D443*((1-VLOOKUP(A443,USD!A:M,13,0)))</f>
        <v>30.108195045917228</v>
      </c>
      <c r="F443">
        <v>30.108499999999999</v>
      </c>
      <c r="G443" s="71">
        <f t="shared" si="89"/>
        <v>3.6957679025493295E-3</v>
      </c>
      <c r="H443" s="71">
        <f>(B443/(D443*(1-VLOOKUP(A443,USD!A:M,13,0))))-1</f>
        <v>4.3777102507061016E-3</v>
      </c>
      <c r="I443" s="71">
        <f t="shared" si="80"/>
        <v>4.3675374063802952E-3</v>
      </c>
      <c r="J443">
        <v>3902.6867999999999</v>
      </c>
      <c r="K443">
        <v>3912.9535999999998</v>
      </c>
      <c r="L443" s="71">
        <f t="shared" si="90"/>
        <v>2.63070047025038E-3</v>
      </c>
      <c r="M443" s="70">
        <f t="shared" si="91"/>
        <v>4</v>
      </c>
      <c r="N443" s="50" t="s">
        <v>487</v>
      </c>
    </row>
    <row r="444" spans="1:14">
      <c r="A444" s="68">
        <v>43021</v>
      </c>
      <c r="B444">
        <v>30.39</v>
      </c>
      <c r="C444" s="71">
        <f t="shared" si="88"/>
        <v>4.9603174603174427E-3</v>
      </c>
      <c r="D444" s="26">
        <f t="shared" si="92"/>
        <v>30.170413597544322</v>
      </c>
      <c r="E444" s="26">
        <f>D444*((1-VLOOKUP(A444,USD!A:M,13,0)))</f>
        <v>30.219113581155327</v>
      </c>
      <c r="F444">
        <v>30.223199999999999</v>
      </c>
      <c r="G444" s="71">
        <f t="shared" si="89"/>
        <v>7.2782032551768072E-3</v>
      </c>
      <c r="H444" s="71">
        <f>(B444/(D444*(1-VLOOKUP(A444,USD!A:M,13,0))))-1</f>
        <v>5.6549116963919843E-3</v>
      </c>
      <c r="I444" s="71">
        <f t="shared" si="80"/>
        <v>5.5189390931471571E-3</v>
      </c>
      <c r="J444">
        <v>3912.9535999999998</v>
      </c>
      <c r="K444">
        <v>3921</v>
      </c>
      <c r="L444" s="71">
        <f t="shared" si="90"/>
        <v>2.0563494542844563E-3</v>
      </c>
      <c r="M444" s="70">
        <f t="shared" si="91"/>
        <v>5</v>
      </c>
      <c r="N444" s="50" t="s">
        <v>495</v>
      </c>
    </row>
    <row r="445" spans="1:14">
      <c r="A445" s="68">
        <v>43024</v>
      </c>
      <c r="B445">
        <v>30.19</v>
      </c>
      <c r="C445" s="71">
        <f t="shared" si="88"/>
        <v>-6.5811122079630913E-3</v>
      </c>
      <c r="D445" s="26">
        <f t="shared" si="92"/>
        <v>30.165004345830145</v>
      </c>
      <c r="E445" s="26">
        <f>D445*((1-VLOOKUP(A445,USD!A:M,13,0)))</f>
        <v>30.094425354714097</v>
      </c>
      <c r="F445">
        <v>30.09</v>
      </c>
      <c r="G445" s="71">
        <f t="shared" si="89"/>
        <v>8.2863088243878558E-4</v>
      </c>
      <c r="H445" s="71">
        <f>(B445/(D445*(1-VLOOKUP(A445,USD!A:M,13,0))))-1</f>
        <v>3.1758255610263575E-3</v>
      </c>
      <c r="I445" s="71">
        <f t="shared" si="80"/>
        <v>3.3233632436024951E-3</v>
      </c>
      <c r="J445">
        <v>3921</v>
      </c>
      <c r="K445">
        <v>3913.45</v>
      </c>
      <c r="L445" s="71">
        <f t="shared" si="90"/>
        <v>-1.9255292017342773E-3</v>
      </c>
      <c r="M445" s="70">
        <f t="shared" si="91"/>
        <v>1</v>
      </c>
      <c r="N445" s="50" t="s">
        <v>497</v>
      </c>
    </row>
    <row r="446" spans="1:14">
      <c r="A446" s="68">
        <v>43025</v>
      </c>
      <c r="B446">
        <v>30.02</v>
      </c>
      <c r="C446" s="71">
        <f t="shared" si="88"/>
        <v>-5.631003643590704E-3</v>
      </c>
      <c r="D446" s="26">
        <f t="shared" si="92"/>
        <v>30.087078230206089</v>
      </c>
      <c r="E446" s="26">
        <f>D446*((1-VLOOKUP(A446,USD!A:M,13,0)))</f>
        <v>29.980732241894891</v>
      </c>
      <c r="F446">
        <v>29.971399999999999</v>
      </c>
      <c r="G446" s="71">
        <f t="shared" si="89"/>
        <v>-2.2294697309207523E-3</v>
      </c>
      <c r="H446" s="71">
        <f>(B446/(D446*(1-VLOOKUP(A446,USD!A:M,13,0))))-1</f>
        <v>1.3097664789598618E-3</v>
      </c>
      <c r="I446" s="71">
        <f t="shared" si="80"/>
        <v>1.6215458737329769E-3</v>
      </c>
      <c r="J446">
        <v>3913.45</v>
      </c>
      <c r="K446">
        <v>3913.07</v>
      </c>
      <c r="L446" s="71">
        <f t="shared" si="90"/>
        <v>-9.7101023393553199E-5</v>
      </c>
      <c r="M446" s="70">
        <f t="shared" si="91"/>
        <v>2</v>
      </c>
    </row>
    <row r="447" spans="1:14">
      <c r="A447" s="68">
        <v>43026</v>
      </c>
      <c r="B447">
        <v>30.3</v>
      </c>
      <c r="C447" s="71">
        <f t="shared" si="88"/>
        <v>9.327115256495766E-3</v>
      </c>
      <c r="D447" s="26">
        <f t="shared" si="92"/>
        <v>30.209527819333665</v>
      </c>
      <c r="E447" s="26">
        <f>D447*((1-VLOOKUP(A447,USD!A:M,13,0)))</f>
        <v>30.146421528307151</v>
      </c>
      <c r="F447">
        <v>30.154199999999999</v>
      </c>
      <c r="G447" s="71">
        <f t="shared" si="89"/>
        <v>2.9948227329934518E-3</v>
      </c>
      <c r="H447" s="71">
        <f>(B447/(D447*(1-VLOOKUP(A447,USD!A:M,13,0))))-1</f>
        <v>5.0944179742409279E-3</v>
      </c>
      <c r="I447" s="71">
        <f t="shared" si="80"/>
        <v>4.8351473426588853E-3</v>
      </c>
      <c r="J447">
        <v>3913.07</v>
      </c>
      <c r="K447">
        <v>3944.16</v>
      </c>
      <c r="L447" s="71">
        <f t="shared" si="90"/>
        <v>7.9451683716365018E-3</v>
      </c>
      <c r="M447" s="70">
        <f t="shared" si="91"/>
        <v>3</v>
      </c>
      <c r="N447" s="50" t="s">
        <v>506</v>
      </c>
    </row>
    <row r="448" spans="1:14">
      <c r="A448" s="68">
        <v>43027</v>
      </c>
      <c r="B448">
        <v>29.97</v>
      </c>
      <c r="C448" s="71">
        <f t="shared" si="88"/>
        <v>-1.0891089108910901E-2</v>
      </c>
      <c r="D448" s="26">
        <f t="shared" si="92"/>
        <v>30.055499459961059</v>
      </c>
      <c r="E448" s="26">
        <f>D448*((1-VLOOKUP(A448,USD!A:M,13,0)))</f>
        <v>30.121286756240337</v>
      </c>
      <c r="F448">
        <v>30.100999999999999</v>
      </c>
      <c r="G448" s="71">
        <f t="shared" si="89"/>
        <v>-2.8447193191701858E-3</v>
      </c>
      <c r="H448" s="71">
        <f>(B448/(D448*(1-VLOOKUP(A448,USD!A:M,13,0))))-1</f>
        <v>-5.0225861021357954E-3</v>
      </c>
      <c r="I448" s="71">
        <f t="shared" si="80"/>
        <v>-4.3520148832264516E-3</v>
      </c>
      <c r="J448">
        <v>3944.16</v>
      </c>
      <c r="K448">
        <v>3931.25</v>
      </c>
      <c r="L448" s="71">
        <f t="shared" si="90"/>
        <v>-3.2731937852419346E-3</v>
      </c>
      <c r="M448" s="70">
        <f t="shared" si="91"/>
        <v>4</v>
      </c>
      <c r="N448" s="50" t="s">
        <v>509</v>
      </c>
    </row>
    <row r="449" spans="1:14" ht="28">
      <c r="A449" s="68">
        <v>43028</v>
      </c>
      <c r="B449">
        <v>30.07</v>
      </c>
      <c r="C449" s="71">
        <f t="shared" si="88"/>
        <v>3.3366700033368168E-3</v>
      </c>
      <c r="D449" s="26">
        <f t="shared" si="92"/>
        <v>30.067309850556438</v>
      </c>
      <c r="E449" s="26">
        <f>D449*((1-VLOOKUP(A449,USD!A:M,13,0)))</f>
        <v>29.986285841193709</v>
      </c>
      <c r="F449">
        <v>29.9986</v>
      </c>
      <c r="G449" s="71">
        <f t="shared" si="89"/>
        <v>8.9470905675792523E-5</v>
      </c>
      <c r="H449" s="71">
        <f>(B449/(D449*(1-VLOOKUP(A449,USD!A:M,13,0))))-1</f>
        <v>2.7917481761374763E-3</v>
      </c>
      <c r="I449" s="71">
        <f t="shared" si="80"/>
        <v>2.3801110718499885E-3</v>
      </c>
      <c r="J449">
        <v>3931.25</v>
      </c>
      <c r="K449">
        <v>3926.85</v>
      </c>
      <c r="L449" s="71">
        <f t="shared" si="90"/>
        <v>-1.1192368839427758E-3</v>
      </c>
      <c r="M449" s="70">
        <f t="shared" si="91"/>
        <v>5</v>
      </c>
      <c r="N449" s="50" t="s">
        <v>513</v>
      </c>
    </row>
    <row r="450" spans="1:14">
      <c r="A450" s="68">
        <v>43031</v>
      </c>
      <c r="B450">
        <v>29.89</v>
      </c>
      <c r="C450" s="71">
        <f t="shared" si="88"/>
        <v>-5.9860325906219147E-3</v>
      </c>
      <c r="D450" s="26">
        <f t="shared" si="92"/>
        <v>30.028775451061282</v>
      </c>
      <c r="E450" s="26">
        <f>D450*((1-VLOOKUP(A450,USD!A:M,13,0)))</f>
        <v>29.965575759615383</v>
      </c>
      <c r="F450">
        <v>29.9726</v>
      </c>
      <c r="G450" s="71">
        <f t="shared" si="89"/>
        <v>-4.621415591436584E-3</v>
      </c>
      <c r="H450" s="71">
        <f>(B450/(D450*(1-VLOOKUP(A450,USD!A:M,13,0))))-1</f>
        <v>-2.5220860170234172E-3</v>
      </c>
      <c r="I450" s="71">
        <f t="shared" si="80"/>
        <v>-2.7558503433134929E-3</v>
      </c>
      <c r="J450">
        <v>3926.85</v>
      </c>
      <c r="K450">
        <v>3930.8</v>
      </c>
      <c r="L450" s="71">
        <f t="shared" si="90"/>
        <v>1.0058953104905566E-3</v>
      </c>
      <c r="M450" s="70">
        <f t="shared" si="91"/>
        <v>1</v>
      </c>
      <c r="N450" s="50" t="s">
        <v>517</v>
      </c>
    </row>
    <row r="451" spans="1:14">
      <c r="A451" s="68">
        <v>43032</v>
      </c>
      <c r="B451">
        <v>30.26</v>
      </c>
      <c r="C451" s="71">
        <f t="shared" si="88"/>
        <v>1.2378721980595531E-2</v>
      </c>
      <c r="D451" s="26">
        <f t="shared" si="92"/>
        <v>30.19067681896815</v>
      </c>
      <c r="E451" s="26">
        <f>D451*((1-VLOOKUP(A451,USD!A:M,13,0)))</f>
        <v>30.167443182554599</v>
      </c>
      <c r="F451">
        <v>30.173200000000001</v>
      </c>
      <c r="G451" s="71">
        <f t="shared" si="89"/>
        <v>2.2961784344064373E-3</v>
      </c>
      <c r="H451" s="71">
        <f>(B451/(D451*(1-VLOOKUP(A451,USD!A:M,13,0))))-1</f>
        <v>3.0681028181707148E-3</v>
      </c>
      <c r="I451" s="71">
        <f t="shared" si="80"/>
        <v>2.8767250407646383E-3</v>
      </c>
      <c r="J451">
        <v>3930.8</v>
      </c>
      <c r="K451">
        <v>3959.4</v>
      </c>
      <c r="L451" s="71">
        <f t="shared" si="90"/>
        <v>7.2758725959092274E-3</v>
      </c>
      <c r="M451" s="70">
        <f t="shared" si="91"/>
        <v>2</v>
      </c>
      <c r="N451" s="50" t="s">
        <v>519</v>
      </c>
    </row>
    <row r="452" spans="1:14">
      <c r="A452" s="68">
        <v>43033</v>
      </c>
      <c r="B452">
        <v>30.29</v>
      </c>
      <c r="C452" s="71">
        <f t="shared" si="88"/>
        <v>9.9140779907469501E-4</v>
      </c>
      <c r="D452" s="26">
        <f t="shared" si="92"/>
        <v>30.306942400363692</v>
      </c>
      <c r="E452" s="26">
        <f>D452*((1-VLOOKUP(A452,USD!A:M,13,0)))</f>
        <v>30.330402489792323</v>
      </c>
      <c r="F452">
        <v>30.319400000000002</v>
      </c>
      <c r="G452" s="71">
        <f t="shared" si="89"/>
        <v>-5.590270420512411E-4</v>
      </c>
      <c r="H452" s="71">
        <f>(B452/(D452*(1-VLOOKUP(A452,USD!A:M,13,0))))-1</f>
        <v>-1.3320789200182981E-3</v>
      </c>
      <c r="I452" s="71">
        <f t="shared" si="80"/>
        <v>-9.6967618092713703E-4</v>
      </c>
      <c r="J452">
        <v>3959.4</v>
      </c>
      <c r="K452">
        <v>3976.95</v>
      </c>
      <c r="L452" s="71">
        <f t="shared" si="90"/>
        <v>4.4324897711773836E-3</v>
      </c>
      <c r="M452" s="70">
        <f t="shared" si="91"/>
        <v>3</v>
      </c>
    </row>
    <row r="453" spans="1:14">
      <c r="A453" s="68">
        <v>43034</v>
      </c>
      <c r="B453">
        <v>30.47</v>
      </c>
      <c r="C453" s="71">
        <f t="shared" ref="C453:C516" si="93">B453/B452-1</f>
        <v>5.9425552987784069E-3</v>
      </c>
      <c r="D453" s="26">
        <f t="shared" si="92"/>
        <v>30.446183495392198</v>
      </c>
      <c r="E453" s="26">
        <f>D453*((1-VLOOKUP(A453,USD!A:M,13,0)))</f>
        <v>30.372216873885733</v>
      </c>
      <c r="F453">
        <v>30.380600000000001</v>
      </c>
      <c r="G453" s="71">
        <f t="shared" ref="G453:G516" si="94">+B453/D453-1</f>
        <v>7.8224926324188537E-4</v>
      </c>
      <c r="H453" s="71">
        <f>(B453/(D453*(1-VLOOKUP(A453,USD!A:M,13,0))))-1</f>
        <v>3.2194925553274967E-3</v>
      </c>
      <c r="I453" s="71">
        <f t="shared" si="80"/>
        <v>2.9426673600916331E-3</v>
      </c>
      <c r="J453">
        <v>3976.95</v>
      </c>
      <c r="K453">
        <v>3993.58</v>
      </c>
      <c r="L453" s="71">
        <f t="shared" ref="L453:L516" si="95">+K453/J453-1</f>
        <v>4.1815964495404145E-3</v>
      </c>
      <c r="M453" s="70">
        <f t="shared" ref="M453:M516" si="96">WEEKDAY(A453,2)</f>
        <v>4</v>
      </c>
    </row>
    <row r="454" spans="1:14">
      <c r="A454" s="68">
        <v>43035</v>
      </c>
      <c r="B454">
        <v>30.79</v>
      </c>
      <c r="C454" s="71">
        <f t="shared" si="93"/>
        <v>1.0502133245815504E-2</v>
      </c>
      <c r="D454" s="26">
        <f t="shared" si="92"/>
        <v>30.596572945076847</v>
      </c>
      <c r="E454" s="26">
        <f>D454*((1-VLOOKUP(A454,USD!A:M,13,0)))</f>
        <v>30.625902032233867</v>
      </c>
      <c r="F454">
        <v>30.614899999999999</v>
      </c>
      <c r="G454" s="71">
        <f t="shared" si="94"/>
        <v>6.321853603355132E-3</v>
      </c>
      <c r="H454" s="71">
        <f>(B454/(D454*(1-VLOOKUP(A454,USD!A:M,13,0))))-1</f>
        <v>5.3581431689233572E-3</v>
      </c>
      <c r="I454" s="71">
        <f t="shared" si="80"/>
        <v>5.7194372674742588E-3</v>
      </c>
      <c r="J454">
        <v>3993.58</v>
      </c>
      <c r="K454">
        <v>4021.97</v>
      </c>
      <c r="L454" s="71">
        <f t="shared" si="95"/>
        <v>7.1089098002292683E-3</v>
      </c>
      <c r="M454" s="70">
        <f t="shared" si="96"/>
        <v>5</v>
      </c>
      <c r="N454" s="72" t="s">
        <v>529</v>
      </c>
    </row>
    <row r="455" spans="1:14">
      <c r="A455" s="68">
        <v>43038</v>
      </c>
      <c r="B455">
        <v>30.51</v>
      </c>
      <c r="C455" s="71">
        <f t="shared" si="93"/>
        <v>-9.0938616433906549E-3</v>
      </c>
      <c r="D455" s="26">
        <f t="shared" si="92"/>
        <v>30.521654022282611</v>
      </c>
      <c r="E455" s="26">
        <f>D455*((1-VLOOKUP(A455,USD!A:M,13,0)))</f>
        <v>30.568639035763894</v>
      </c>
      <c r="F455">
        <v>30.562999999999999</v>
      </c>
      <c r="G455" s="71">
        <f t="shared" si="94"/>
        <v>-3.8182800558916874E-4</v>
      </c>
      <c r="H455" s="71">
        <f>(B455/(D455*(1-VLOOKUP(A455,USD!A:M,13,0))))-1</f>
        <v>-1.9182743364952737E-3</v>
      </c>
      <c r="I455" s="71">
        <f t="shared" si="80"/>
        <v>-1.734122959133555E-3</v>
      </c>
      <c r="J455">
        <v>4021.97</v>
      </c>
      <c r="K455">
        <v>4009.72</v>
      </c>
      <c r="L455" s="71">
        <f t="shared" si="95"/>
        <v>-3.0457711022210399E-3</v>
      </c>
      <c r="M455" s="70">
        <f t="shared" si="96"/>
        <v>1</v>
      </c>
    </row>
    <row r="456" spans="1:14">
      <c r="A456" s="68">
        <v>43039</v>
      </c>
      <c r="B456">
        <v>30.62</v>
      </c>
      <c r="C456" s="71">
        <f t="shared" si="93"/>
        <v>3.6053752867912792E-3</v>
      </c>
      <c r="D456" s="26">
        <f t="shared" ref="D456:D519" si="97">+F455*(1+L456)</f>
        <v>30.540133316042017</v>
      </c>
      <c r="E456" s="26">
        <f>D456*((1-VLOOKUP(A456,USD!A:M,13,0)))</f>
        <v>30.561629577542888</v>
      </c>
      <c r="F456">
        <v>30.567699999999999</v>
      </c>
      <c r="G456" s="71">
        <f t="shared" si="94"/>
        <v>2.615138681010043E-3</v>
      </c>
      <c r="H456" s="71">
        <f>(B456/(D456*(1-VLOOKUP(A456,USD!A:M,13,0))))-1</f>
        <v>1.9099250682628188E-3</v>
      </c>
      <c r="I456" s="71">
        <f t="shared" si="80"/>
        <v>1.7109563362636138E-3</v>
      </c>
      <c r="J456">
        <v>4009.72</v>
      </c>
      <c r="K456">
        <v>4006.72</v>
      </c>
      <c r="L456" s="71">
        <f t="shared" si="95"/>
        <v>-7.4818191793946109E-4</v>
      </c>
      <c r="M456" s="70">
        <f t="shared" si="96"/>
        <v>2</v>
      </c>
      <c r="N456" s="50" t="s">
        <v>530</v>
      </c>
    </row>
    <row r="457" spans="1:14">
      <c r="A457" s="68">
        <v>43040</v>
      </c>
      <c r="B457">
        <v>30.67</v>
      </c>
      <c r="C457" s="71">
        <f t="shared" si="93"/>
        <v>1.6329196603528384E-3</v>
      </c>
      <c r="D457" s="26">
        <f t="shared" si="97"/>
        <v>30.490646008206213</v>
      </c>
      <c r="E457" s="26">
        <f>D457*((1-VLOOKUP(A457,USD!A:M,13,0)))</f>
        <v>30.599149170744607</v>
      </c>
      <c r="F457">
        <v>30.599699999999999</v>
      </c>
      <c r="G457" s="71">
        <f t="shared" si="94"/>
        <v>5.8822627682444395E-3</v>
      </c>
      <c r="H457" s="71">
        <f>(B457/(D457*(1-VLOOKUP(A457,USD!A:M,13,0))))-1</f>
        <v>2.315450957804277E-3</v>
      </c>
      <c r="I457" s="71">
        <f t="shared" si="80"/>
        <v>2.2974081445243932E-3</v>
      </c>
      <c r="J457">
        <v>4006.72</v>
      </c>
      <c r="K457">
        <v>3996.62</v>
      </c>
      <c r="L457" s="71">
        <f t="shared" si="95"/>
        <v>-2.520765114607415E-3</v>
      </c>
      <c r="M457" s="70">
        <f t="shared" si="96"/>
        <v>3</v>
      </c>
    </row>
    <row r="458" spans="1:14">
      <c r="A458" s="68">
        <v>43041</v>
      </c>
      <c r="B458">
        <v>30.59</v>
      </c>
      <c r="C458" s="71">
        <f t="shared" si="93"/>
        <v>-2.6084121291164442E-3</v>
      </c>
      <c r="D458" s="26">
        <f t="shared" si="97"/>
        <v>30.603604761273274</v>
      </c>
      <c r="E458" s="26">
        <f>D458*((1-VLOOKUP(A458,USD!A:M,13,0)))</f>
        <v>30.612404343811022</v>
      </c>
      <c r="F458">
        <v>30.609100000000002</v>
      </c>
      <c r="G458" s="71">
        <f t="shared" si="94"/>
        <v>-4.4454767271373541E-4</v>
      </c>
      <c r="H458" s="71">
        <f>(B458/(D458*(1-VLOOKUP(A458,USD!A:M,13,0))))-1</f>
        <v>-7.3187141916053466E-4</v>
      </c>
      <c r="I458" s="71">
        <f t="shared" si="80"/>
        <v>-6.2399743867025403E-4</v>
      </c>
      <c r="J458">
        <v>3996.62</v>
      </c>
      <c r="K458">
        <v>3997.13</v>
      </c>
      <c r="L458" s="71">
        <f t="shared" si="95"/>
        <v>1.2760782861520603E-4</v>
      </c>
      <c r="M458" s="70">
        <f t="shared" si="96"/>
        <v>4</v>
      </c>
    </row>
    <row r="459" spans="1:14" ht="28">
      <c r="A459" s="68">
        <v>43042</v>
      </c>
      <c r="B459">
        <v>30.42</v>
      </c>
      <c r="C459" s="71">
        <f t="shared" si="93"/>
        <v>-5.5573716900947367E-3</v>
      </c>
      <c r="D459" s="26">
        <f t="shared" si="97"/>
        <v>30.575176081338359</v>
      </c>
      <c r="E459" s="26">
        <f>D459*((1-VLOOKUP(A459,USD!A:M,13,0)))</f>
        <v>30.436497418063546</v>
      </c>
      <c r="F459">
        <v>30.4314</v>
      </c>
      <c r="G459" s="71">
        <f t="shared" si="94"/>
        <v>-5.0752309954175123E-3</v>
      </c>
      <c r="H459" s="71">
        <f>(B459/(D459*(1-VLOOKUP(A459,USD!A:M,13,0))))-1</f>
        <v>-5.4202748223430852E-4</v>
      </c>
      <c r="I459" s="71">
        <f t="shared" si="80"/>
        <v>-3.7461306413766327E-4</v>
      </c>
      <c r="J459">
        <v>3997.13</v>
      </c>
      <c r="K459">
        <v>3992.7</v>
      </c>
      <c r="L459" s="71">
        <f t="shared" si="95"/>
        <v>-1.10829520180733E-3</v>
      </c>
      <c r="M459" s="70">
        <f t="shared" si="96"/>
        <v>5</v>
      </c>
      <c r="N459" s="50" t="s">
        <v>531</v>
      </c>
    </row>
    <row r="460" spans="1:14">
      <c r="A460" s="68">
        <v>43045</v>
      </c>
      <c r="B460">
        <v>30.83</v>
      </c>
      <c r="C460" s="71">
        <f t="shared" si="93"/>
        <v>1.3477975016436439E-2</v>
      </c>
      <c r="D460" s="26">
        <f t="shared" si="97"/>
        <v>30.646257406266439</v>
      </c>
      <c r="E460" s="26">
        <f>D460*((1-VLOOKUP(A460,USD!A:M,13,0)))</f>
        <v>30.706505569984603</v>
      </c>
      <c r="F460">
        <v>30.700299999999999</v>
      </c>
      <c r="G460" s="71">
        <f t="shared" si="94"/>
        <v>5.9955965029514502E-3</v>
      </c>
      <c r="H460" s="71">
        <f>(B460/(D460*(1-VLOOKUP(A460,USD!A:M,13,0))))-1</f>
        <v>4.0217676262097601E-3</v>
      </c>
      <c r="I460" s="71">
        <f t="shared" si="80"/>
        <v>4.2247144164715422E-3</v>
      </c>
      <c r="J460">
        <v>3992.7</v>
      </c>
      <c r="K460">
        <v>4020.89</v>
      </c>
      <c r="L460" s="71">
        <f t="shared" si="95"/>
        <v>7.0603852029955672E-3</v>
      </c>
      <c r="M460" s="70">
        <f t="shared" si="96"/>
        <v>1</v>
      </c>
      <c r="N460" s="50" t="s">
        <v>536</v>
      </c>
    </row>
    <row r="461" spans="1:14">
      <c r="A461" s="68">
        <v>43046</v>
      </c>
      <c r="B461">
        <v>31</v>
      </c>
      <c r="C461" s="71">
        <f t="shared" si="93"/>
        <v>5.5141096334738737E-3</v>
      </c>
      <c r="D461" s="26">
        <f t="shared" si="97"/>
        <v>30.955010277575358</v>
      </c>
      <c r="E461" s="26">
        <f>D461*((1-VLOOKUP(A461,USD!A:M,13,0)))</f>
        <v>30.867581682639905</v>
      </c>
      <c r="F461">
        <v>30.874300000000002</v>
      </c>
      <c r="G461" s="71">
        <f t="shared" si="94"/>
        <v>1.4533906473044311E-3</v>
      </c>
      <c r="H461" s="71">
        <f>(B461/(D461*(1-VLOOKUP(A461,USD!A:M,13,0))))-1</f>
        <v>4.2898831117232916E-3</v>
      </c>
      <c r="I461" s="71">
        <f t="shared" si="80"/>
        <v>4.0713473665798805E-3</v>
      </c>
      <c r="J461">
        <v>4020.89</v>
      </c>
      <c r="K461">
        <v>4054.25</v>
      </c>
      <c r="L461" s="71">
        <f t="shared" si="95"/>
        <v>8.2966706375950938E-3</v>
      </c>
      <c r="M461" s="70">
        <f t="shared" si="96"/>
        <v>2</v>
      </c>
    </row>
    <row r="462" spans="1:14">
      <c r="A462" s="68">
        <v>43047</v>
      </c>
      <c r="B462">
        <v>30.86</v>
      </c>
      <c r="C462" s="71">
        <f t="shared" si="93"/>
        <v>-4.5161290322580649E-3</v>
      </c>
      <c r="D462" s="26">
        <f t="shared" si="97"/>
        <v>30.826780574212247</v>
      </c>
      <c r="E462" s="26">
        <f>D462*((1-VLOOKUP(A462,USD!A:M,13,0)))</f>
        <v>30.877243102360161</v>
      </c>
      <c r="F462">
        <v>30.8736</v>
      </c>
      <c r="G462" s="71">
        <f t="shared" si="94"/>
        <v>1.0776157992813395E-3</v>
      </c>
      <c r="H462" s="71">
        <f>(B462/(D462*(1-VLOOKUP(A462,USD!A:M,13,0))))-1</f>
        <v>-5.5844047679387554E-4</v>
      </c>
      <c r="I462" s="71">
        <f t="shared" si="80"/>
        <v>-4.4050580431176378E-4</v>
      </c>
      <c r="J462">
        <v>4054.25</v>
      </c>
      <c r="K462">
        <v>4048.01</v>
      </c>
      <c r="L462" s="71">
        <f t="shared" si="95"/>
        <v>-1.5391256089288818E-3</v>
      </c>
      <c r="M462" s="70">
        <f t="shared" si="96"/>
        <v>3</v>
      </c>
    </row>
    <row r="463" spans="1:14">
      <c r="A463" s="68">
        <v>43048</v>
      </c>
      <c r="B463">
        <v>30.98</v>
      </c>
      <c r="C463" s="71">
        <f t="shared" si="93"/>
        <v>3.8885288399221896E-3</v>
      </c>
      <c r="D463" s="26">
        <f t="shared" si="97"/>
        <v>31.086313087171224</v>
      </c>
      <c r="E463" s="26">
        <f>D463*((1-VLOOKUP(A463,USD!A:M,13,0)))</f>
        <v>31.007219473547934</v>
      </c>
      <c r="F463">
        <v>31.014199999999999</v>
      </c>
      <c r="G463" s="71">
        <f t="shared" si="94"/>
        <v>-3.4199323307689822E-3</v>
      </c>
      <c r="H463" s="71">
        <f>(B463/(D463*(1-VLOOKUP(A463,USD!A:M,13,0))))-1</f>
        <v>-8.7784309622329637E-4</v>
      </c>
      <c r="I463" s="71">
        <f t="shared" si="80"/>
        <v>-1.1027206892326724E-3</v>
      </c>
      <c r="J463">
        <v>4048.01</v>
      </c>
      <c r="K463">
        <v>4075.9</v>
      </c>
      <c r="L463" s="71">
        <f t="shared" si="95"/>
        <v>6.8898051141177419E-3</v>
      </c>
      <c r="M463" s="70">
        <f t="shared" si="96"/>
        <v>4</v>
      </c>
      <c r="N463" s="50" t="s">
        <v>546</v>
      </c>
    </row>
    <row r="464" spans="1:14">
      <c r="A464" s="68">
        <v>43049</v>
      </c>
      <c r="B464">
        <v>31.39</v>
      </c>
      <c r="C464" s="71">
        <f t="shared" si="93"/>
        <v>1.3234344738541015E-2</v>
      </c>
      <c r="D464" s="26">
        <f t="shared" si="97"/>
        <v>31.288206070315756</v>
      </c>
      <c r="E464" s="26">
        <f>D464*((1-VLOOKUP(A464,USD!A:M,13,0)))</f>
        <v>31.232490842631993</v>
      </c>
      <c r="F464">
        <v>31.2347</v>
      </c>
      <c r="G464" s="71">
        <f t="shared" si="94"/>
        <v>3.2534281273741694E-3</v>
      </c>
      <c r="H464" s="71">
        <f>(B464/(D464*(1-VLOOKUP(A464,USD!A:M,13,0))))-1</f>
        <v>5.0431186600401468E-3</v>
      </c>
      <c r="I464" s="71">
        <f t="shared" ref="I464:I563" si="98">+B464/F464-1</f>
        <v>4.9720343079973084E-3</v>
      </c>
      <c r="J464">
        <v>4075.9</v>
      </c>
      <c r="K464">
        <v>4111.91</v>
      </c>
      <c r="L464" s="71">
        <f t="shared" si="95"/>
        <v>8.834858558845804E-3</v>
      </c>
      <c r="M464" s="70">
        <f t="shared" si="96"/>
        <v>5</v>
      </c>
      <c r="N464" s="50" t="s">
        <v>548</v>
      </c>
    </row>
    <row r="465" spans="1:14">
      <c r="A465" s="68">
        <v>43052</v>
      </c>
      <c r="B465">
        <v>31.48</v>
      </c>
      <c r="C465" s="71">
        <f t="shared" si="93"/>
        <v>2.8671551449506172E-3</v>
      </c>
      <c r="D465" s="26">
        <f t="shared" si="97"/>
        <v>31.357453842374959</v>
      </c>
      <c r="E465" s="26">
        <f>D465*((1-VLOOKUP(A465,USD!A:M,13,0)))</f>
        <v>31.382345075841037</v>
      </c>
      <c r="F465">
        <v>31.382100000000001</v>
      </c>
      <c r="G465" s="71">
        <f t="shared" si="94"/>
        <v>3.9080391616310717E-3</v>
      </c>
      <c r="H465" s="71">
        <f>(B465/(D465*(1-VLOOKUP(A465,USD!A:M,13,0))))-1</f>
        <v>3.1117790567583015E-3</v>
      </c>
      <c r="I465" s="71">
        <f t="shared" si="98"/>
        <v>3.1196127728865264E-3</v>
      </c>
      <c r="J465">
        <v>4111.91</v>
      </c>
      <c r="K465">
        <v>4128.07</v>
      </c>
      <c r="L465" s="71">
        <f t="shared" si="95"/>
        <v>3.93004710706224E-3</v>
      </c>
      <c r="M465" s="70">
        <f t="shared" si="96"/>
        <v>1</v>
      </c>
      <c r="N465" s="50" t="s">
        <v>552</v>
      </c>
    </row>
    <row r="466" spans="1:14">
      <c r="A466" s="68">
        <v>43053</v>
      </c>
      <c r="B466">
        <v>31.19</v>
      </c>
      <c r="C466" s="71">
        <f t="shared" si="93"/>
        <v>-9.21219822109276E-3</v>
      </c>
      <c r="D466" s="26">
        <f t="shared" si="97"/>
        <v>31.163766998863885</v>
      </c>
      <c r="E466" s="26">
        <f>D466*((1-VLOOKUP(A466,USD!A:M,13,0)))</f>
        <v>31.250233170919817</v>
      </c>
      <c r="F466">
        <v>31.245799999999999</v>
      </c>
      <c r="G466" s="71">
        <f t="shared" si="94"/>
        <v>8.4177888819003677E-4</v>
      </c>
      <c r="H466" s="71">
        <f>(B466/(D466*(1-VLOOKUP(A466,USD!A:M,13,0))))-1</f>
        <v>-1.9274470878465344E-3</v>
      </c>
      <c r="I466" s="71">
        <f t="shared" si="98"/>
        <v>-1.7858400168981881E-3</v>
      </c>
      <c r="J466">
        <v>4128.07</v>
      </c>
      <c r="K466">
        <v>4099.3500000000004</v>
      </c>
      <c r="L466" s="71">
        <f t="shared" si="95"/>
        <v>-6.9572463645236615E-3</v>
      </c>
      <c r="M466" s="70">
        <f t="shared" si="96"/>
        <v>2</v>
      </c>
      <c r="N466" s="50" t="s">
        <v>557</v>
      </c>
    </row>
    <row r="467" spans="1:14">
      <c r="A467" s="68">
        <v>43054</v>
      </c>
      <c r="B467">
        <v>30.95</v>
      </c>
      <c r="C467" s="71">
        <f t="shared" si="93"/>
        <v>-7.6947739660148118E-3</v>
      </c>
      <c r="D467" s="26">
        <f t="shared" si="97"/>
        <v>31.05006356763877</v>
      </c>
      <c r="E467" s="26">
        <f>D467*((1-VLOOKUP(A467,USD!A:M,13,0)))</f>
        <v>31.066278574035717</v>
      </c>
      <c r="F467">
        <v>31.058</v>
      </c>
      <c r="G467" s="71">
        <f t="shared" si="94"/>
        <v>-3.2226525855830745E-3</v>
      </c>
      <c r="H467" s="71">
        <f>(B467/(D467*(1-VLOOKUP(A467,USD!A:M,13,0))))-1</f>
        <v>-3.7429193122893167E-3</v>
      </c>
      <c r="I467" s="71">
        <f t="shared" si="98"/>
        <v>-3.477364930130733E-3</v>
      </c>
      <c r="J467">
        <v>4099.3500000000004</v>
      </c>
      <c r="K467">
        <v>4073.67</v>
      </c>
      <c r="L467" s="71">
        <f t="shared" si="95"/>
        <v>-6.2644077719639091E-3</v>
      </c>
      <c r="M467" s="70">
        <f t="shared" si="96"/>
        <v>3</v>
      </c>
      <c r="N467" s="50" t="s">
        <v>560</v>
      </c>
    </row>
    <row r="468" spans="1:14">
      <c r="A468" s="68">
        <v>43055</v>
      </c>
      <c r="B468">
        <v>31.43</v>
      </c>
      <c r="C468" s="71">
        <f t="shared" si="93"/>
        <v>1.5508885298869179E-2</v>
      </c>
      <c r="D468" s="26">
        <f t="shared" si="97"/>
        <v>31.296938775109425</v>
      </c>
      <c r="E468" s="26">
        <f>D468*((1-VLOOKUP(A468,USD!A:M,13,0)))</f>
        <v>31.298542968428329</v>
      </c>
      <c r="F468">
        <v>31.301200000000001</v>
      </c>
      <c r="G468" s="71">
        <f t="shared" si="94"/>
        <v>4.2515731601329154E-3</v>
      </c>
      <c r="H468" s="71">
        <f>(B468/(D468*(1-VLOOKUP(A468,USD!A:M,13,0))))-1</f>
        <v>4.2001006789444961E-3</v>
      </c>
      <c r="I468" s="71">
        <f t="shared" si="98"/>
        <v>4.1148582162984226E-3</v>
      </c>
      <c r="J468">
        <v>4073.67</v>
      </c>
      <c r="K468">
        <v>4105.01</v>
      </c>
      <c r="L468" s="71">
        <f t="shared" si="95"/>
        <v>7.693308490869466E-3</v>
      </c>
      <c r="M468" s="70">
        <f t="shared" si="96"/>
        <v>4</v>
      </c>
      <c r="N468" s="50" t="s">
        <v>561</v>
      </c>
    </row>
    <row r="469" spans="1:14">
      <c r="A469" s="68">
        <v>43056</v>
      </c>
      <c r="B469">
        <v>31.38</v>
      </c>
      <c r="C469" s="71">
        <f t="shared" si="93"/>
        <v>-1.5908367801463763E-3</v>
      </c>
      <c r="D469" s="26">
        <f t="shared" si="97"/>
        <v>31.421981924526371</v>
      </c>
      <c r="E469" s="26">
        <f>D469*((1-VLOOKUP(A469,USD!A:M,13,0)))</f>
        <v>31.404222488790342</v>
      </c>
      <c r="F469">
        <v>31.385999999999999</v>
      </c>
      <c r="G469" s="71">
        <f t="shared" si="94"/>
        <v>-1.3360686358744323E-3</v>
      </c>
      <c r="H469" s="71">
        <f>(B469/(D469*(1-VLOOKUP(A469,USD!A:M,13,0))))-1</f>
        <v>-7.7131311876899034E-4</v>
      </c>
      <c r="I469" s="71">
        <f t="shared" si="98"/>
        <v>-1.9116803670427007E-4</v>
      </c>
      <c r="J469">
        <v>4105.01</v>
      </c>
      <c r="K469">
        <v>4120.8500000000004</v>
      </c>
      <c r="L469" s="71">
        <f t="shared" si="95"/>
        <v>3.8586994915967843E-3</v>
      </c>
      <c r="M469" s="70">
        <f t="shared" si="96"/>
        <v>5</v>
      </c>
    </row>
    <row r="470" spans="1:14">
      <c r="A470" s="68">
        <v>43059</v>
      </c>
      <c r="B470">
        <v>31.59</v>
      </c>
      <c r="C470" s="71">
        <f t="shared" si="93"/>
        <v>6.6921606118546251E-3</v>
      </c>
      <c r="D470" s="26">
        <f t="shared" si="97"/>
        <v>31.561024638120774</v>
      </c>
      <c r="E470" s="26">
        <f>D470*((1-VLOOKUP(A470,USD!A:M,13,0)))</f>
        <v>31.512318756878063</v>
      </c>
      <c r="F470">
        <v>31.5244</v>
      </c>
      <c r="G470" s="71">
        <f t="shared" si="94"/>
        <v>9.1807418204759017E-4</v>
      </c>
      <c r="H470" s="71">
        <f>(B470/(D470*(1-VLOOKUP(A470,USD!A:M,13,0))))-1</f>
        <v>2.4651071766967902E-3</v>
      </c>
      <c r="I470" s="71">
        <f t="shared" si="98"/>
        <v>2.080927789267939E-3</v>
      </c>
      <c r="J470">
        <v>4120.8500000000004</v>
      </c>
      <c r="K470">
        <v>4143.83</v>
      </c>
      <c r="L470" s="71">
        <f t="shared" si="95"/>
        <v>5.5765194074037794E-3</v>
      </c>
      <c r="M470" s="70">
        <f t="shared" si="96"/>
        <v>1</v>
      </c>
    </row>
    <row r="471" spans="1:14">
      <c r="A471" s="68">
        <v>43060</v>
      </c>
      <c r="B471">
        <v>32.450000000000003</v>
      </c>
      <c r="C471" s="71">
        <f t="shared" si="93"/>
        <v>2.7223805001582946E-2</v>
      </c>
      <c r="D471" s="26">
        <f t="shared" si="97"/>
        <v>32.086369826947532</v>
      </c>
      <c r="E471" s="26">
        <f>D471*((1-VLOOKUP(A471,USD!A:M,13,0)))</f>
        <v>32.183228082791921</v>
      </c>
      <c r="F471">
        <v>32.187199999999997</v>
      </c>
      <c r="G471" s="71">
        <f t="shared" si="94"/>
        <v>1.1332854885537147E-2</v>
      </c>
      <c r="H471" s="71">
        <f>(B471/(D471*(1-VLOOKUP(A471,USD!A:M,13,0))))-1</f>
        <v>8.2891596990148919E-3</v>
      </c>
      <c r="I471" s="71">
        <f t="shared" si="98"/>
        <v>8.1647362926879907E-3</v>
      </c>
      <c r="J471">
        <v>4143.83</v>
      </c>
      <c r="K471">
        <v>4217.7</v>
      </c>
      <c r="L471" s="71">
        <f t="shared" si="95"/>
        <v>1.7826503500384838E-2</v>
      </c>
      <c r="M471" s="70">
        <f t="shared" si="96"/>
        <v>2</v>
      </c>
      <c r="N471" s="50" t="s">
        <v>566</v>
      </c>
    </row>
    <row r="472" spans="1:14">
      <c r="A472" s="68">
        <v>43061</v>
      </c>
      <c r="B472">
        <v>32.450000000000003</v>
      </c>
      <c r="C472" s="71">
        <f t="shared" si="93"/>
        <v>0</v>
      </c>
      <c r="D472" s="26">
        <f t="shared" si="97"/>
        <v>32.262522489508498</v>
      </c>
      <c r="E472" s="26">
        <f>D472*((1-VLOOKUP(A472,USD!A:M,13,0)))</f>
        <v>32.399051394696428</v>
      </c>
      <c r="F472">
        <v>32.396799999999999</v>
      </c>
      <c r="G472" s="71">
        <f t="shared" si="94"/>
        <v>5.8109997614870235E-3</v>
      </c>
      <c r="H472" s="71">
        <f>(B472/(D472*(1-VLOOKUP(A472,USD!A:M,13,0))))-1</f>
        <v>1.5725338585659276E-3</v>
      </c>
      <c r="I472" s="71">
        <f t="shared" si="98"/>
        <v>1.6421374950612577E-3</v>
      </c>
      <c r="J472">
        <v>4217.7</v>
      </c>
      <c r="K472">
        <v>4227.57</v>
      </c>
      <c r="L472" s="71">
        <f t="shared" si="95"/>
        <v>2.3401379898997376E-3</v>
      </c>
      <c r="M472" s="70">
        <f t="shared" si="96"/>
        <v>3</v>
      </c>
      <c r="N472" s="50" t="s">
        <v>569</v>
      </c>
    </row>
    <row r="473" spans="1:14">
      <c r="A473" s="68">
        <v>43062</v>
      </c>
      <c r="B473">
        <v>32.42</v>
      </c>
      <c r="C473" s="71">
        <f t="shared" si="93"/>
        <v>-9.2449922958404152E-4</v>
      </c>
      <c r="D473" s="26">
        <f t="shared" si="97"/>
        <v>31.437594722263619</v>
      </c>
      <c r="E473" s="26">
        <f>D473*((1-VLOOKUP(A473,USD!A:M,13,0)))</f>
        <v>31.53270831458476</v>
      </c>
      <c r="F473">
        <v>31.53</v>
      </c>
      <c r="G473" s="71">
        <f t="shared" si="94"/>
        <v>3.1249377899787545E-2</v>
      </c>
      <c r="H473" s="71">
        <f>(B473/(D473*(1-VLOOKUP(A473,USD!A:M,13,0))))-1</f>
        <v>2.8138771860736211E-2</v>
      </c>
      <c r="I473" s="71">
        <f t="shared" si="98"/>
        <v>2.8227085315572387E-2</v>
      </c>
      <c r="J473">
        <v>4227.57</v>
      </c>
      <c r="K473">
        <v>4102.3999999999996</v>
      </c>
      <c r="L473" s="71">
        <f t="shared" si="95"/>
        <v>-2.9608025414126771E-2</v>
      </c>
      <c r="M473" s="70">
        <f t="shared" si="96"/>
        <v>4</v>
      </c>
      <c r="N473" s="50" t="s">
        <v>571</v>
      </c>
    </row>
    <row r="474" spans="1:14">
      <c r="A474" s="68">
        <v>43063</v>
      </c>
      <c r="B474">
        <v>31.53</v>
      </c>
      <c r="C474" s="71">
        <f t="shared" si="93"/>
        <v>-2.7452190006169053E-2</v>
      </c>
      <c r="D474" s="26">
        <f t="shared" si="97"/>
        <v>31.543834340873637</v>
      </c>
      <c r="E474" s="26">
        <f>D474*((1-VLOOKUP(A474,USD!A:M,13,0)))</f>
        <v>31.4998030901892</v>
      </c>
      <c r="F474">
        <v>31.4697</v>
      </c>
      <c r="G474" s="71">
        <f t="shared" si="94"/>
        <v>-4.3857511817169126E-4</v>
      </c>
      <c r="H474" s="71">
        <f>(B474/(D474*(1-VLOOKUP(A474,USD!A:M,13,0))))-1</f>
        <v>9.5863805003304492E-4</v>
      </c>
      <c r="I474" s="71">
        <f t="shared" si="98"/>
        <v>1.9161288477489435E-3</v>
      </c>
      <c r="J474">
        <v>4102.3999999999996</v>
      </c>
      <c r="K474">
        <v>4104.2</v>
      </c>
      <c r="L474" s="71">
        <f t="shared" si="95"/>
        <v>4.3876755070204609E-4</v>
      </c>
      <c r="M474" s="70">
        <f t="shared" si="96"/>
        <v>5</v>
      </c>
      <c r="N474" s="50" t="s">
        <v>578</v>
      </c>
    </row>
    <row r="475" spans="1:14">
      <c r="A475" s="68">
        <v>43066</v>
      </c>
      <c r="B475">
        <v>31.02</v>
      </c>
      <c r="C475" s="71">
        <f t="shared" si="93"/>
        <v>-1.6175071360609028E-2</v>
      </c>
      <c r="D475" s="26">
        <f t="shared" si="97"/>
        <v>31.053728257638515</v>
      </c>
      <c r="E475" s="26">
        <f>D475*((1-VLOOKUP(A475,USD!A:M,13,0)))</f>
        <v>31.021481233592059</v>
      </c>
      <c r="F475">
        <v>31.018799999999999</v>
      </c>
      <c r="G475" s="71">
        <f t="shared" si="94"/>
        <v>-1.0861258705778809E-3</v>
      </c>
      <c r="H475" s="71">
        <f>(B475/(D475*(1-VLOOKUP(A475,USD!A:M,13,0))))-1</f>
        <v>-4.7748641688216686E-5</v>
      </c>
      <c r="I475" s="71">
        <f t="shared" si="98"/>
        <v>3.8686216101257997E-5</v>
      </c>
      <c r="J475">
        <v>4104.2</v>
      </c>
      <c r="K475">
        <v>4049.95</v>
      </c>
      <c r="L475" s="71">
        <f t="shared" si="95"/>
        <v>-1.3218166756006067E-2</v>
      </c>
      <c r="M475" s="70">
        <f t="shared" si="96"/>
        <v>1</v>
      </c>
    </row>
    <row r="476" spans="1:14">
      <c r="A476" s="68">
        <v>43067</v>
      </c>
      <c r="B476">
        <v>31.13</v>
      </c>
      <c r="C476" s="71">
        <f t="shared" si="93"/>
        <v>3.5460992907800915E-3</v>
      </c>
      <c r="D476" s="26">
        <f t="shared" si="97"/>
        <v>31.063758667637874</v>
      </c>
      <c r="E476" s="26">
        <f>D476*((1-VLOOKUP(A476,USD!A:M,13,0)))</f>
        <v>31.001623859745465</v>
      </c>
      <c r="F476">
        <v>31.0106</v>
      </c>
      <c r="G476" s="71">
        <f t="shared" si="94"/>
        <v>2.132431334883389E-3</v>
      </c>
      <c r="H476" s="71">
        <f>(B476/(D476*(1-VLOOKUP(A476,USD!A:M,13,0))))-1</f>
        <v>4.1409489011066114E-3</v>
      </c>
      <c r="I476" s="71">
        <f t="shared" si="98"/>
        <v>3.8502963502802245E-3</v>
      </c>
      <c r="J476">
        <v>4049.95</v>
      </c>
      <c r="K476">
        <v>4055.82</v>
      </c>
      <c r="L476" s="71">
        <f t="shared" si="95"/>
        <v>1.4494006098841883E-3</v>
      </c>
      <c r="M476" s="70">
        <f t="shared" si="96"/>
        <v>2</v>
      </c>
    </row>
    <row r="477" spans="1:14">
      <c r="A477" s="68">
        <v>43068</v>
      </c>
      <c r="B477">
        <v>30.78</v>
      </c>
      <c r="C477" s="71">
        <f t="shared" si="93"/>
        <v>-1.1243173787343297E-2</v>
      </c>
      <c r="D477" s="26">
        <f t="shared" si="97"/>
        <v>30.994772881932629</v>
      </c>
      <c r="E477" s="26">
        <f>D477*((1-VLOOKUP(A477,USD!A:M,13,0)))</f>
        <v>30.975947214264867</v>
      </c>
      <c r="F477">
        <v>30.979500000000002</v>
      </c>
      <c r="G477" s="71">
        <f t="shared" si="94"/>
        <v>-6.9293258818432513E-3</v>
      </c>
      <c r="H477" s="71">
        <f>(B477/(D477*(1-VLOOKUP(A477,USD!A:M,13,0))))-1</f>
        <v>-6.3257860335785843E-3</v>
      </c>
      <c r="I477" s="71">
        <f t="shared" si="98"/>
        <v>-6.4397424103036505E-3</v>
      </c>
      <c r="J477">
        <v>4055.82</v>
      </c>
      <c r="K477">
        <v>4053.75</v>
      </c>
      <c r="L477" s="71">
        <f t="shared" si="95"/>
        <v>-5.1037767948280965E-4</v>
      </c>
      <c r="M477" s="70">
        <f t="shared" si="96"/>
        <v>3</v>
      </c>
    </row>
    <row r="478" spans="1:14">
      <c r="A478" s="68">
        <v>43069</v>
      </c>
      <c r="B478">
        <v>30.56</v>
      </c>
      <c r="C478" s="71">
        <f t="shared" si="93"/>
        <v>-7.1474983755686061E-3</v>
      </c>
      <c r="D478" s="26">
        <f t="shared" si="97"/>
        <v>30.61534997224792</v>
      </c>
      <c r="E478" s="26">
        <f>D478*((1-VLOOKUP(A478,USD!A:M,13,0)))</f>
        <v>30.617526163281195</v>
      </c>
      <c r="F478">
        <v>30.611499999999999</v>
      </c>
      <c r="G478" s="71">
        <f t="shared" si="94"/>
        <v>-1.8079157121539957E-3</v>
      </c>
      <c r="H478" s="71">
        <f>(B478/(D478*(1-VLOOKUP(A478,USD!A:M,13,0))))-1</f>
        <v>-1.878863856420443E-3</v>
      </c>
      <c r="I478" s="71">
        <f t="shared" si="98"/>
        <v>-1.6823742711072898E-3</v>
      </c>
      <c r="J478">
        <v>4053.75</v>
      </c>
      <c r="K478">
        <v>4006.1</v>
      </c>
      <c r="L478" s="71">
        <f t="shared" si="95"/>
        <v>-1.1754548257785991E-2</v>
      </c>
      <c r="M478" s="70">
        <f t="shared" si="96"/>
        <v>4</v>
      </c>
    </row>
    <row r="479" spans="1:14" ht="28">
      <c r="A479" s="68">
        <v>43070</v>
      </c>
      <c r="B479">
        <v>30.24</v>
      </c>
      <c r="C479" s="71">
        <f t="shared" si="93"/>
        <v>-1.0471204188481686E-2</v>
      </c>
      <c r="D479" s="26">
        <f t="shared" si="97"/>
        <v>30.550675871795512</v>
      </c>
      <c r="E479" s="26">
        <f>D479*((1-VLOOKUP(A479,USD!A:M,13,0)))</f>
        <v>30.629512130899677</v>
      </c>
      <c r="F479">
        <v>30.6325</v>
      </c>
      <c r="G479" s="71">
        <f t="shared" si="94"/>
        <v>-1.0169197994154056E-2</v>
      </c>
      <c r="H479" s="71">
        <f>(B479/(D479*(1-VLOOKUP(A479,USD!A:M,13,0))))-1</f>
        <v>-1.271688981643071E-2</v>
      </c>
      <c r="I479" s="71">
        <f t="shared" si="98"/>
        <v>-1.2813188606871861E-2</v>
      </c>
      <c r="J479">
        <v>4006.1</v>
      </c>
      <c r="K479">
        <v>3998.14</v>
      </c>
      <c r="L479" s="71">
        <f t="shared" si="95"/>
        <v>-1.9869698709468198E-3</v>
      </c>
      <c r="M479" s="70">
        <f t="shared" si="96"/>
        <v>5</v>
      </c>
      <c r="N479" s="50" t="s">
        <v>586</v>
      </c>
    </row>
    <row r="480" spans="1:14">
      <c r="A480" s="68">
        <v>43073</v>
      </c>
      <c r="B480">
        <v>30.53</v>
      </c>
      <c r="C480" s="71">
        <f t="shared" si="93"/>
        <v>9.5899470899472039E-3</v>
      </c>
      <c r="D480" s="26">
        <f t="shared" si="97"/>
        <v>30.791250168828508</v>
      </c>
      <c r="E480" s="26">
        <f>D480*((1-VLOOKUP(A480,USD!A:M,13,0)))</f>
        <v>30.690029502025574</v>
      </c>
      <c r="F480">
        <v>30.6874</v>
      </c>
      <c r="G480" s="71">
        <f t="shared" si="94"/>
        <v>-8.4845586780682991E-3</v>
      </c>
      <c r="H480" s="71">
        <f>(B480/(D480*(1-VLOOKUP(A480,USD!A:M,13,0))))-1</f>
        <v>-5.2143808468809727E-3</v>
      </c>
      <c r="I480" s="71">
        <f t="shared" si="98"/>
        <v>-5.1291409503574359E-3</v>
      </c>
      <c r="J480">
        <v>3998.14</v>
      </c>
      <c r="K480">
        <v>4018.86</v>
      </c>
      <c r="L480" s="71">
        <f t="shared" si="95"/>
        <v>5.1824098205666136E-3</v>
      </c>
      <c r="M480" s="70">
        <f t="shared" si="96"/>
        <v>1</v>
      </c>
    </row>
    <row r="481" spans="1:14">
      <c r="A481" s="68">
        <v>43074</v>
      </c>
      <c r="B481">
        <v>30.76</v>
      </c>
      <c r="C481" s="71">
        <f t="shared" si="93"/>
        <v>7.5335735342285659E-3</v>
      </c>
      <c r="D481" s="26">
        <f t="shared" si="97"/>
        <v>30.85011989917539</v>
      </c>
      <c r="E481" s="26">
        <f>D481*((1-VLOOKUP(A481,USD!A:M,13,0)))</f>
        <v>30.847742080703124</v>
      </c>
      <c r="F481">
        <v>30.825299999999999</v>
      </c>
      <c r="G481" s="71">
        <f t="shared" si="94"/>
        <v>-2.9212171450198055E-3</v>
      </c>
      <c r="H481" s="71">
        <f>(B481/(D481*(1-VLOOKUP(A481,USD!A:M,13,0))))-1</f>
        <v>-2.8443599039946754E-3</v>
      </c>
      <c r="I481" s="71">
        <f t="shared" si="98"/>
        <v>-2.1183897642520488E-3</v>
      </c>
      <c r="J481">
        <v>4018.86</v>
      </c>
      <c r="K481">
        <v>4040.17</v>
      </c>
      <c r="L481" s="71">
        <f t="shared" si="95"/>
        <v>5.302498718542159E-3</v>
      </c>
      <c r="M481" s="70">
        <f t="shared" si="96"/>
        <v>2</v>
      </c>
    </row>
    <row r="482" spans="1:14">
      <c r="A482" s="68">
        <v>43075</v>
      </c>
      <c r="B482">
        <v>30.4</v>
      </c>
      <c r="C482" s="71">
        <f t="shared" si="93"/>
        <v>-1.1703511053316129E-2</v>
      </c>
      <c r="D482" s="26">
        <f t="shared" si="97"/>
        <v>30.639516714890711</v>
      </c>
      <c r="E482" s="26">
        <f>D482*((1-VLOOKUP(A482,USD!A:M,13,0)))</f>
        <v>30.631345180108966</v>
      </c>
      <c r="F482">
        <v>30.629200000000001</v>
      </c>
      <c r="G482" s="71">
        <f t="shared" si="94"/>
        <v>-7.817248461177817E-3</v>
      </c>
      <c r="H482" s="71">
        <f>(B482/(D482*(1-VLOOKUP(A482,USD!A:M,13,0))))-1</f>
        <v>-7.5525635178175232E-3</v>
      </c>
      <c r="I482" s="71">
        <f t="shared" si="98"/>
        <v>-7.4830553850574466E-3</v>
      </c>
      <c r="J482">
        <v>4040.17</v>
      </c>
      <c r="K482">
        <v>4015.82</v>
      </c>
      <c r="L482" s="71">
        <f t="shared" si="95"/>
        <v>-6.0269741124754361E-3</v>
      </c>
      <c r="M482" s="70">
        <f t="shared" si="96"/>
        <v>3</v>
      </c>
    </row>
    <row r="483" spans="1:14">
      <c r="A483" s="68">
        <v>43076</v>
      </c>
      <c r="B483">
        <v>30.13</v>
      </c>
      <c r="C483" s="71">
        <f t="shared" si="93"/>
        <v>-8.881578947368407E-3</v>
      </c>
      <c r="D483" s="26">
        <f t="shared" si="97"/>
        <v>30.287809451618848</v>
      </c>
      <c r="E483" s="26">
        <f>D483*((1-VLOOKUP(A483,USD!A:M,13,0)))</f>
        <v>30.268253323653465</v>
      </c>
      <c r="F483">
        <v>30.258900000000001</v>
      </c>
      <c r="G483" s="71">
        <f t="shared" si="94"/>
        <v>-5.2103289896527905E-3</v>
      </c>
      <c r="H483" s="71">
        <f>(B483/(D483*(1-VLOOKUP(A483,USD!A:M,13,0))))-1</f>
        <v>-4.5676016443745304E-3</v>
      </c>
      <c r="I483" s="71">
        <f t="shared" si="98"/>
        <v>-4.2599036977550853E-3</v>
      </c>
      <c r="J483">
        <v>4015.82</v>
      </c>
      <c r="K483">
        <v>3971.06</v>
      </c>
      <c r="L483" s="71">
        <f t="shared" si="95"/>
        <v>-1.1145917894726409E-2</v>
      </c>
      <c r="M483" s="70">
        <f t="shared" si="96"/>
        <v>4</v>
      </c>
    </row>
    <row r="484" spans="1:14">
      <c r="A484" s="68">
        <v>43077</v>
      </c>
      <c r="B484">
        <v>30.49</v>
      </c>
      <c r="C484" s="71">
        <f t="shared" si="93"/>
        <v>1.1948224361101767E-2</v>
      </c>
      <c r="D484" s="26">
        <f t="shared" si="97"/>
        <v>30.505173702235677</v>
      </c>
      <c r="E484" s="26">
        <f>D484*((1-VLOOKUP(A484,USD!A:M,13,0)))</f>
        <v>30.504045283621043</v>
      </c>
      <c r="F484">
        <v>30.517199999999999</v>
      </c>
      <c r="G484" s="71">
        <f t="shared" si="94"/>
        <v>-4.9741405781822401E-4</v>
      </c>
      <c r="H484" s="71">
        <f>(B484/(D484*(1-VLOOKUP(A484,USD!A:M,13,0))))-1</f>
        <v>-4.6044003313183701E-4</v>
      </c>
      <c r="I484" s="71">
        <f t="shared" si="98"/>
        <v>-8.9130064357145766E-4</v>
      </c>
      <c r="J484">
        <v>3971.06</v>
      </c>
      <c r="K484">
        <v>4003.38</v>
      </c>
      <c r="L484" s="71">
        <f t="shared" si="95"/>
        <v>8.1388848317578422E-3</v>
      </c>
      <c r="M484" s="70">
        <f t="shared" si="96"/>
        <v>5</v>
      </c>
      <c r="N484" s="50" t="s">
        <v>595</v>
      </c>
    </row>
    <row r="485" spans="1:14">
      <c r="A485" s="68">
        <v>43080</v>
      </c>
      <c r="B485">
        <v>31.1</v>
      </c>
      <c r="C485" s="71">
        <f t="shared" si="93"/>
        <v>2.0006559527714129E-2</v>
      </c>
      <c r="D485" s="26">
        <f t="shared" si="97"/>
        <v>31.021223416213296</v>
      </c>
      <c r="E485" s="26">
        <f>D485*((1-VLOOKUP(A485,USD!A:M,13,0)))</f>
        <v>31.03220844713346</v>
      </c>
      <c r="F485">
        <v>31.040500000000002</v>
      </c>
      <c r="G485" s="71">
        <f t="shared" si="94"/>
        <v>2.5394415536019732E-3</v>
      </c>
      <c r="H485" s="71">
        <f>(B485/(D485*(1-VLOOKUP(A485,USD!A:M,13,0))))-1</f>
        <v>2.1845545727765536E-3</v>
      </c>
      <c r="I485" s="71">
        <f t="shared" si="98"/>
        <v>1.9168505661957269E-3</v>
      </c>
      <c r="J485">
        <v>4003.38</v>
      </c>
      <c r="K485">
        <v>4069.5</v>
      </c>
      <c r="L485" s="71">
        <f t="shared" si="95"/>
        <v>1.6516043942868208E-2</v>
      </c>
      <c r="M485" s="70">
        <f t="shared" si="96"/>
        <v>1</v>
      </c>
    </row>
    <row r="486" spans="1:14">
      <c r="A486" s="68">
        <v>43081</v>
      </c>
      <c r="B486">
        <v>30.56</v>
      </c>
      <c r="C486" s="71">
        <f t="shared" si="93"/>
        <v>-1.7363344051447016E-2</v>
      </c>
      <c r="D486" s="26">
        <f t="shared" si="97"/>
        <v>30.632576191178281</v>
      </c>
      <c r="E486" s="26">
        <f>D486*((1-VLOOKUP(A486,USD!A:M,13,0)))</f>
        <v>30.632576191178281</v>
      </c>
      <c r="F486">
        <v>30.603100000000001</v>
      </c>
      <c r="G486" s="71">
        <f t="shared" si="94"/>
        <v>-2.3692486954193237E-3</v>
      </c>
      <c r="H486" s="71">
        <f>(B486/(D486*(1-VLOOKUP(A486,USD!A:M,13,0))))-1</f>
        <v>-2.3692486954193237E-3</v>
      </c>
      <c r="I486" s="71">
        <f t="shared" si="98"/>
        <v>-1.4083540556349972E-3</v>
      </c>
      <c r="J486">
        <v>4069.5</v>
      </c>
      <c r="K486">
        <v>4016.02</v>
      </c>
      <c r="L486" s="71">
        <f t="shared" si="95"/>
        <v>-1.3141663595036213E-2</v>
      </c>
      <c r="M486" s="70">
        <f t="shared" si="96"/>
        <v>2</v>
      </c>
    </row>
    <row r="487" spans="1:14">
      <c r="A487" s="68">
        <v>43082</v>
      </c>
      <c r="B487">
        <v>31.02</v>
      </c>
      <c r="C487" s="71">
        <f t="shared" si="93"/>
        <v>1.5052356020942348E-2</v>
      </c>
      <c r="D487" s="26">
        <f t="shared" si="97"/>
        <v>30.862722117668739</v>
      </c>
      <c r="E487" s="26">
        <f>D487*((1-VLOOKUP(A487,USD!A:M,13,0)))</f>
        <v>30.89956867824937</v>
      </c>
      <c r="F487">
        <v>30.9299</v>
      </c>
      <c r="G487" s="71">
        <f t="shared" si="94"/>
        <v>5.0960469958423182E-3</v>
      </c>
      <c r="H487" s="71">
        <f>(B487/(D487*(1-VLOOKUP(A487,USD!A:M,13,0))))-1</f>
        <v>3.8975081822227864E-3</v>
      </c>
      <c r="I487" s="71">
        <f t="shared" si="98"/>
        <v>2.9130388394400519E-3</v>
      </c>
      <c r="J487">
        <v>4016.02</v>
      </c>
      <c r="K487">
        <v>4050.09</v>
      </c>
      <c r="L487" s="71">
        <f t="shared" si="95"/>
        <v>8.4835234884288457E-3</v>
      </c>
      <c r="M487" s="70">
        <f t="shared" si="96"/>
        <v>3</v>
      </c>
    </row>
    <row r="488" spans="1:14">
      <c r="A488" s="68">
        <v>43083</v>
      </c>
      <c r="B488">
        <v>30.77</v>
      </c>
      <c r="C488" s="71">
        <f t="shared" si="93"/>
        <v>-8.0593165699548441E-3</v>
      </c>
      <c r="D488" s="26">
        <f t="shared" si="97"/>
        <v>30.747073987244729</v>
      </c>
      <c r="E488" s="26">
        <f>D488*((1-VLOOKUP(A488,USD!A:M,13,0)))</f>
        <v>30.768840972019568</v>
      </c>
      <c r="F488">
        <v>30.769600000000001</v>
      </c>
      <c r="G488" s="71">
        <f t="shared" si="94"/>
        <v>7.4563234097602127E-4</v>
      </c>
      <c r="H488" s="71">
        <f>(B488/(D488*(1-VLOOKUP(A488,USD!A:M,13,0))))-1</f>
        <v>3.7668886568864579E-5</v>
      </c>
      <c r="I488" s="71">
        <f t="shared" si="98"/>
        <v>1.2999844001937433E-5</v>
      </c>
      <c r="J488">
        <v>4050.09</v>
      </c>
      <c r="K488">
        <v>4026.15</v>
      </c>
      <c r="L488" s="71">
        <f t="shared" si="95"/>
        <v>-5.9109797560054078E-3</v>
      </c>
      <c r="M488" s="70">
        <f t="shared" si="96"/>
        <v>4</v>
      </c>
    </row>
    <row r="489" spans="1:14">
      <c r="A489" s="68">
        <v>43084</v>
      </c>
      <c r="B489">
        <v>30.44</v>
      </c>
      <c r="C489" s="71">
        <f t="shared" si="93"/>
        <v>-1.0724731881702865E-2</v>
      </c>
      <c r="D489" s="26">
        <f t="shared" si="97"/>
        <v>30.423474002707302</v>
      </c>
      <c r="E489" s="26">
        <f>D489*((1-VLOOKUP(A489,USD!A:M,13,0)))</f>
        <v>30.432084222293845</v>
      </c>
      <c r="F489">
        <v>30.416899999999998</v>
      </c>
      <c r="G489" s="71">
        <f t="shared" si="94"/>
        <v>5.4319888948994866E-4</v>
      </c>
      <c r="H489" s="71">
        <f>(B489/(D489*(1-VLOOKUP(A489,USD!A:M,13,0))))-1</f>
        <v>2.6011290085592442E-4</v>
      </c>
      <c r="I489" s="71">
        <f t="shared" si="98"/>
        <v>7.5944622890578017E-4</v>
      </c>
      <c r="J489">
        <v>4026.15</v>
      </c>
      <c r="K489">
        <v>3980.86</v>
      </c>
      <c r="L489" s="71">
        <f t="shared" si="95"/>
        <v>-1.1248959924493596E-2</v>
      </c>
      <c r="M489" s="70">
        <f t="shared" si="96"/>
        <v>5</v>
      </c>
    </row>
    <row r="490" spans="1:14">
      <c r="A490" s="68">
        <v>43087</v>
      </c>
      <c r="B490">
        <v>30.38</v>
      </c>
      <c r="C490" s="71">
        <f t="shared" si="93"/>
        <v>-1.9710906701708719E-3</v>
      </c>
      <c r="D490" s="26">
        <f t="shared" si="97"/>
        <v>30.450748682696702</v>
      </c>
      <c r="E490" s="26">
        <f>D490*((1-VLOOKUP(A490,USD!A:M,13,0)))</f>
        <v>30.430359908254442</v>
      </c>
      <c r="F490">
        <v>30.424099999999999</v>
      </c>
      <c r="G490" s="71">
        <f t="shared" si="94"/>
        <v>-2.3233807297784459E-3</v>
      </c>
      <c r="H490" s="71">
        <f>(B490/(D490*(1-VLOOKUP(A490,USD!A:M,13,0))))-1</f>
        <v>-1.6549231887587057E-3</v>
      </c>
      <c r="I490" s="71">
        <f t="shared" si="98"/>
        <v>-1.4495087775809878E-3</v>
      </c>
      <c r="J490">
        <v>3980.86</v>
      </c>
      <c r="K490">
        <v>3985.29</v>
      </c>
      <c r="L490" s="71">
        <f t="shared" si="95"/>
        <v>1.1128248669884933E-3</v>
      </c>
      <c r="M490" s="70">
        <f t="shared" si="96"/>
        <v>1</v>
      </c>
    </row>
    <row r="491" spans="1:14">
      <c r="A491" s="68">
        <v>43088</v>
      </c>
      <c r="B491">
        <v>30.51</v>
      </c>
      <c r="C491" s="71">
        <f t="shared" si="93"/>
        <v>4.2791310072416433E-3</v>
      </c>
      <c r="D491" s="26">
        <f t="shared" si="97"/>
        <v>30.806110334003293</v>
      </c>
      <c r="E491" s="26">
        <f>D491*((1-VLOOKUP(A491,USD!A:M,13,0)))</f>
        <v>30.838769845352253</v>
      </c>
      <c r="F491">
        <v>30.580500000000001</v>
      </c>
      <c r="G491" s="71">
        <f t="shared" si="94"/>
        <v>-9.6120649699955596E-3</v>
      </c>
      <c r="H491" s="71">
        <f>(B491/(D491*(1-VLOOKUP(A491,USD!A:M,13,0))))-1</f>
        <v>-1.0660926068093546E-2</v>
      </c>
      <c r="I491" s="71">
        <f t="shared" si="98"/>
        <v>-2.3053906901456811E-3</v>
      </c>
      <c r="J491">
        <v>3985.29</v>
      </c>
      <c r="K491">
        <v>4035.33</v>
      </c>
      <c r="L491" s="71">
        <f t="shared" si="95"/>
        <v>1.2556175334793584E-2</v>
      </c>
      <c r="M491" s="70">
        <f t="shared" si="96"/>
        <v>2</v>
      </c>
    </row>
    <row r="492" spans="1:14">
      <c r="A492" s="68">
        <v>43089</v>
      </c>
      <c r="B492">
        <v>30.62</v>
      </c>
      <c r="C492" s="71">
        <f t="shared" si="93"/>
        <v>3.6053752867912792E-3</v>
      </c>
      <c r="D492" s="26">
        <f t="shared" si="97"/>
        <v>30.543821557344749</v>
      </c>
      <c r="E492" s="26">
        <f>D492*((1-VLOOKUP(A492,USD!A:M,13,0)))</f>
        <v>30.729642825675235</v>
      </c>
      <c r="F492">
        <v>30.717700000000001</v>
      </c>
      <c r="G492" s="71">
        <f t="shared" si="94"/>
        <v>2.4940704460385543E-3</v>
      </c>
      <c r="H492" s="71">
        <f>(B492/(D492*(1-VLOOKUP(A492,USD!A:M,13,0))))-1</f>
        <v>-3.5679824297738527E-3</v>
      </c>
      <c r="I492" s="71">
        <f t="shared" si="98"/>
        <v>-3.1805766707794225E-3</v>
      </c>
      <c r="J492">
        <v>4035.33</v>
      </c>
      <c r="K492">
        <v>4030.49</v>
      </c>
      <c r="L492" s="71">
        <f t="shared" si="95"/>
        <v>-1.19940624434689E-3</v>
      </c>
      <c r="M492" s="70">
        <f t="shared" si="96"/>
        <v>3</v>
      </c>
    </row>
    <row r="493" spans="1:14">
      <c r="A493" s="68">
        <v>43090</v>
      </c>
      <c r="B493">
        <v>31.07</v>
      </c>
      <c r="C493" s="71">
        <f t="shared" si="93"/>
        <v>1.4696276943174436E-2</v>
      </c>
      <c r="D493" s="26">
        <f t="shared" si="97"/>
        <v>31.002432941156041</v>
      </c>
      <c r="E493" s="26">
        <f>D493*((1-VLOOKUP(A493,USD!A:M,13,0)))</f>
        <v>31.001157713682865</v>
      </c>
      <c r="F493">
        <v>31</v>
      </c>
      <c r="G493" s="71">
        <f t="shared" si="94"/>
        <v>2.1794114988396007E-3</v>
      </c>
      <c r="H493" s="71">
        <f>(B493/(D493*(1-VLOOKUP(A493,USD!A:M,13,0))))-1</f>
        <v>2.2206359824668009E-3</v>
      </c>
      <c r="I493" s="71">
        <f t="shared" si="98"/>
        <v>2.258064516128977E-3</v>
      </c>
      <c r="J493">
        <v>4030.49</v>
      </c>
      <c r="K493">
        <v>4067.85</v>
      </c>
      <c r="L493" s="71">
        <f t="shared" si="95"/>
        <v>9.2693444221423338E-3</v>
      </c>
      <c r="M493" s="70">
        <f t="shared" si="96"/>
        <v>4</v>
      </c>
    </row>
    <row r="494" spans="1:14">
      <c r="A494" s="68">
        <v>43091</v>
      </c>
      <c r="B494">
        <v>30.95</v>
      </c>
      <c r="C494" s="71">
        <f t="shared" si="93"/>
        <v>-3.862246540070835E-3</v>
      </c>
      <c r="D494" s="26">
        <f t="shared" si="97"/>
        <v>30.899025283626486</v>
      </c>
      <c r="E494" s="26">
        <f>D494*((1-VLOOKUP(A494,USD!A:M,13,0)))</f>
        <v>30.893659525283361</v>
      </c>
      <c r="F494">
        <v>30.904599999999999</v>
      </c>
      <c r="G494" s="71">
        <f t="shared" si="94"/>
        <v>1.6497192356590418E-3</v>
      </c>
      <c r="H494" s="71">
        <f>(B494/(D494*(1-VLOOKUP(A494,USD!A:M,13,0))))-1</f>
        <v>1.8236905430555339E-3</v>
      </c>
      <c r="I494" s="71">
        <f t="shared" si="98"/>
        <v>1.469036971842419E-3</v>
      </c>
      <c r="J494">
        <v>4067.85</v>
      </c>
      <c r="K494">
        <v>4054.6</v>
      </c>
      <c r="L494" s="71">
        <f t="shared" si="95"/>
        <v>-3.2572489152746797E-3</v>
      </c>
      <c r="M494" s="70">
        <f t="shared" si="96"/>
        <v>5</v>
      </c>
    </row>
    <row r="495" spans="1:14">
      <c r="A495" s="68">
        <v>43094</v>
      </c>
      <c r="B495">
        <v>30.95</v>
      </c>
      <c r="C495" s="71">
        <f t="shared" si="93"/>
        <v>0</v>
      </c>
      <c r="D495" s="26">
        <f t="shared" si="97"/>
        <v>30.805055266610761</v>
      </c>
      <c r="E495" s="26">
        <f>D495*((1-VLOOKUP(A495,USD!A:M,13,0)))</f>
        <v>30.805055266610761</v>
      </c>
      <c r="F495">
        <v>30.81</v>
      </c>
      <c r="G495" s="71">
        <f t="shared" si="94"/>
        <v>4.705225559077153E-3</v>
      </c>
      <c r="H495" s="71">
        <f>(B495/(D495*(1-VLOOKUP(A495,USD!A:M,13,0))))-1</f>
        <v>4.705225559077153E-3</v>
      </c>
      <c r="I495" s="71">
        <f t="shared" si="98"/>
        <v>4.5439792275234758E-3</v>
      </c>
      <c r="J495">
        <v>4054.6</v>
      </c>
      <c r="K495">
        <v>4041.54</v>
      </c>
      <c r="L495" s="71">
        <f t="shared" si="95"/>
        <v>-3.2210329009026983E-3</v>
      </c>
      <c r="M495" s="70">
        <f t="shared" si="96"/>
        <v>1</v>
      </c>
      <c r="N495" s="50" t="s">
        <v>615</v>
      </c>
    </row>
    <row r="496" spans="1:14">
      <c r="A496" s="68">
        <v>43095</v>
      </c>
      <c r="B496">
        <v>31.07</v>
      </c>
      <c r="C496" s="71">
        <f t="shared" si="93"/>
        <v>3.8772213247173504E-3</v>
      </c>
      <c r="D496" s="26">
        <f t="shared" si="97"/>
        <v>30.902089846939536</v>
      </c>
      <c r="E496" s="26">
        <f>D496*((1-VLOOKUP(A496,USD!A:M,13,0)))</f>
        <v>31.018852104964612</v>
      </c>
      <c r="F496">
        <v>30.992799999999999</v>
      </c>
      <c r="G496" s="71">
        <f t="shared" si="94"/>
        <v>5.4336180462919437E-3</v>
      </c>
      <c r="H496" s="71">
        <f>(B496/(D496*(1-VLOOKUP(A496,USD!A:M,13,0))))-1</f>
        <v>1.6489293305346209E-3</v>
      </c>
      <c r="I496" s="71">
        <f t="shared" si="98"/>
        <v>2.4909011125164859E-3</v>
      </c>
      <c r="J496">
        <v>4041.54</v>
      </c>
      <c r="K496">
        <v>4053.62</v>
      </c>
      <c r="L496" s="71">
        <f t="shared" si="95"/>
        <v>2.9889596539933727E-3</v>
      </c>
      <c r="M496" s="70">
        <f t="shared" si="96"/>
        <v>2</v>
      </c>
    </row>
    <row r="497" spans="1:13">
      <c r="A497" s="68">
        <v>43096</v>
      </c>
      <c r="B497">
        <v>30.48</v>
      </c>
      <c r="C497" s="71">
        <f t="shared" si="93"/>
        <v>-1.8989378822014791E-2</v>
      </c>
      <c r="D497" s="26">
        <f t="shared" si="97"/>
        <v>30.515631284629542</v>
      </c>
      <c r="E497" s="26">
        <f>D497*((1-VLOOKUP(A497,USD!A:M,13,0)))</f>
        <v>30.456924614897112</v>
      </c>
      <c r="F497">
        <v>30.470400000000001</v>
      </c>
      <c r="G497" s="71">
        <f t="shared" si="94"/>
        <v>-1.167640423270222E-3</v>
      </c>
      <c r="H497" s="71">
        <f>(B497/(D497*(1-VLOOKUP(A497,USD!A:M,13,0))))-1</f>
        <v>7.5764002421974119E-4</v>
      </c>
      <c r="I497" s="71">
        <f t="shared" si="98"/>
        <v>3.1505986137370101E-4</v>
      </c>
      <c r="J497">
        <v>4053.62</v>
      </c>
      <c r="K497">
        <v>3991.21</v>
      </c>
      <c r="L497" s="71">
        <f t="shared" si="95"/>
        <v>-1.5396115077387584E-2</v>
      </c>
      <c r="M497" s="70">
        <f t="shared" si="96"/>
        <v>3</v>
      </c>
    </row>
    <row r="498" spans="1:13">
      <c r="A498" s="68">
        <v>43097</v>
      </c>
      <c r="B498">
        <v>30.88</v>
      </c>
      <c r="C498" s="71">
        <f t="shared" si="93"/>
        <v>1.3123359580052396E-2</v>
      </c>
      <c r="D498" s="26">
        <f t="shared" si="97"/>
        <v>30.681795886460502</v>
      </c>
      <c r="E498" s="26">
        <f>D498*((1-VLOOKUP(A498,USD!A:M,13,0)))</f>
        <v>30.7755552858575</v>
      </c>
      <c r="F498">
        <v>30.779199999999999</v>
      </c>
      <c r="G498" s="71">
        <f t="shared" si="94"/>
        <v>6.4599906170081933E-3</v>
      </c>
      <c r="H498" s="71">
        <f>(B498/(D498*(1-VLOOKUP(A498,USD!A:M,13,0))))-1</f>
        <v>3.3937556340533082E-3</v>
      </c>
      <c r="I498" s="71">
        <f t="shared" si="98"/>
        <v>3.2749389197899159E-3</v>
      </c>
      <c r="J498">
        <v>3991.21</v>
      </c>
      <c r="K498">
        <v>4018.9</v>
      </c>
      <c r="L498" s="71">
        <f t="shared" si="95"/>
        <v>6.9377456961674522E-3</v>
      </c>
      <c r="M498" s="70">
        <f t="shared" si="96"/>
        <v>4</v>
      </c>
    </row>
    <row r="499" spans="1:13">
      <c r="A499" s="68">
        <v>43098</v>
      </c>
      <c r="B499">
        <v>31.03</v>
      </c>
      <c r="C499" s="71">
        <f t="shared" si="93"/>
        <v>4.8575129533678929E-3</v>
      </c>
      <c r="D499" s="26">
        <f t="shared" si="97"/>
        <v>30.870797012117745</v>
      </c>
      <c r="E499" s="26">
        <f>D499*((1-VLOOKUP(A499,USD!A:M,13,0)))</f>
        <v>30.962058099046043</v>
      </c>
      <c r="F499">
        <v>30.960899999999999</v>
      </c>
      <c r="G499" s="71">
        <f t="shared" si="94"/>
        <v>5.1570741053352798E-3</v>
      </c>
      <c r="H499" s="71">
        <f>(B499/(D499*(1-VLOOKUP(A499,USD!A:M,13,0))))-1</f>
        <v>2.1943599723446283E-3</v>
      </c>
      <c r="I499" s="71">
        <f t="shared" si="98"/>
        <v>2.2318472654219157E-3</v>
      </c>
      <c r="J499">
        <v>4018.9</v>
      </c>
      <c r="K499">
        <v>4030.86</v>
      </c>
      <c r="L499" s="71">
        <f t="shared" si="95"/>
        <v>2.9759386896912599E-3</v>
      </c>
      <c r="M499" s="70">
        <f t="shared" si="96"/>
        <v>5</v>
      </c>
    </row>
    <row r="500" spans="1:13">
      <c r="A500" s="68">
        <v>43102</v>
      </c>
      <c r="B500">
        <v>31.61</v>
      </c>
      <c r="C500" s="71">
        <f t="shared" si="93"/>
        <v>1.8691588785046731E-2</v>
      </c>
      <c r="D500" s="26">
        <f t="shared" si="97"/>
        <v>31.395181837126568</v>
      </c>
      <c r="E500" s="26">
        <f>D500*((1-VLOOKUP(A500,USD!A:M,13,0)))</f>
        <v>31.456983443617915</v>
      </c>
      <c r="F500">
        <v>31.466799999999999</v>
      </c>
      <c r="G500" s="71">
        <f t="shared" si="94"/>
        <v>6.8423926954102043E-3</v>
      </c>
      <c r="H500" s="71">
        <f>(B500/(D500*(1-VLOOKUP(A500,USD!A:M,13,0))))-1</f>
        <v>4.8643111840760422E-3</v>
      </c>
      <c r="I500" s="71">
        <f t="shared" si="98"/>
        <v>4.5508281744568446E-3</v>
      </c>
      <c r="J500">
        <v>4030.86</v>
      </c>
      <c r="K500">
        <v>4087.4</v>
      </c>
      <c r="L500" s="71">
        <f t="shared" si="95"/>
        <v>1.4026783366328788E-2</v>
      </c>
      <c r="M500" s="70">
        <f t="shared" si="96"/>
        <v>2</v>
      </c>
    </row>
    <row r="501" spans="1:13">
      <c r="A501" s="68">
        <v>43103</v>
      </c>
      <c r="B501">
        <v>31.92</v>
      </c>
      <c r="C501" s="71">
        <f t="shared" si="93"/>
        <v>9.8070230939577563E-3</v>
      </c>
      <c r="D501" s="26">
        <f t="shared" si="97"/>
        <v>31.651486727993344</v>
      </c>
      <c r="E501" s="26">
        <f>D501*((1-VLOOKUP(A501,USD!A:M,13,0)))</f>
        <v>31.669164892615196</v>
      </c>
      <c r="F501">
        <v>31.673200000000001</v>
      </c>
      <c r="G501" s="71">
        <f t="shared" si="94"/>
        <v>8.483433157949527E-3</v>
      </c>
      <c r="H501" s="71">
        <f>(B501/(D501*(1-VLOOKUP(A501,USD!A:M,13,0))))-1</f>
        <v>7.9204837966313502E-3</v>
      </c>
      <c r="I501" s="71">
        <f t="shared" si="98"/>
        <v>7.7920765820946869E-3</v>
      </c>
      <c r="J501">
        <v>4087.4</v>
      </c>
      <c r="K501">
        <v>4111.3900000000003</v>
      </c>
      <c r="L501" s="71">
        <f t="shared" si="95"/>
        <v>5.869256740226092E-3</v>
      </c>
      <c r="M501" s="70">
        <f t="shared" si="96"/>
        <v>3</v>
      </c>
    </row>
    <row r="502" spans="1:13">
      <c r="A502" s="68">
        <v>43104</v>
      </c>
      <c r="B502">
        <v>32.03</v>
      </c>
      <c r="C502" s="71">
        <f t="shared" si="93"/>
        <v>3.4461152882205859E-3</v>
      </c>
      <c r="D502" s="26">
        <f t="shared" si="97"/>
        <v>31.807399660941918</v>
      </c>
      <c r="E502" s="26">
        <f>D502*((1-VLOOKUP(A502,USD!A:M,13,0)))</f>
        <v>31.847714127606292</v>
      </c>
      <c r="F502">
        <v>31.850999999999999</v>
      </c>
      <c r="G502" s="71">
        <f t="shared" si="94"/>
        <v>6.9983821824777248E-3</v>
      </c>
      <c r="H502" s="71">
        <f>(B502/(D502*(1-VLOOKUP(A502,USD!A:M,13,0))))-1</f>
        <v>5.7236720872126945E-3</v>
      </c>
      <c r="I502" s="71">
        <f t="shared" si="98"/>
        <v>5.6199177419862245E-3</v>
      </c>
      <c r="J502">
        <v>4111.3900000000003</v>
      </c>
      <c r="K502">
        <v>4128.8100000000004</v>
      </c>
      <c r="L502" s="71">
        <f t="shared" si="95"/>
        <v>4.2370098677089185E-3</v>
      </c>
      <c r="M502" s="70">
        <f t="shared" si="96"/>
        <v>4</v>
      </c>
    </row>
    <row r="503" spans="1:13">
      <c r="A503" s="68">
        <v>43105</v>
      </c>
      <c r="B503">
        <v>32.15</v>
      </c>
      <c r="C503" s="71">
        <f t="shared" si="93"/>
        <v>3.7464876678112713E-3</v>
      </c>
      <c r="D503" s="26">
        <f t="shared" si="97"/>
        <v>31.927680433345202</v>
      </c>
      <c r="E503" s="26">
        <f>D503*((1-VLOOKUP(A503,USD!A:M,13,0)))</f>
        <v>31.971499541602128</v>
      </c>
      <c r="F503">
        <v>31.9696</v>
      </c>
      <c r="G503" s="71">
        <f t="shared" si="94"/>
        <v>6.9632232482070844E-3</v>
      </c>
      <c r="H503" s="71">
        <f>(B503/(D503*(1-VLOOKUP(A503,USD!A:M,13,0))))-1</f>
        <v>5.5831118639149135E-3</v>
      </c>
      <c r="I503" s="71">
        <f t="shared" si="98"/>
        <v>5.6428607176817192E-3</v>
      </c>
      <c r="J503">
        <v>4128.8100000000004</v>
      </c>
      <c r="K503">
        <v>4138.75</v>
      </c>
      <c r="L503" s="71">
        <f t="shared" si="95"/>
        <v>2.4074733397758674E-3</v>
      </c>
      <c r="M503" s="70">
        <f t="shared" si="96"/>
        <v>5</v>
      </c>
    </row>
    <row r="504" spans="1:13">
      <c r="A504" s="68">
        <v>43108</v>
      </c>
      <c r="B504">
        <v>32.159999999999997</v>
      </c>
      <c r="C504" s="71">
        <f t="shared" si="93"/>
        <v>3.1104199066867011E-4</v>
      </c>
      <c r="D504" s="26">
        <f t="shared" si="97"/>
        <v>32.134980642947745</v>
      </c>
      <c r="E504" s="26">
        <f>D504*((1-VLOOKUP(A504,USD!A:M,13,0)))</f>
        <v>32.049850618650673</v>
      </c>
      <c r="F504">
        <v>32.054200000000002</v>
      </c>
      <c r="G504" s="71">
        <f t="shared" si="94"/>
        <v>7.7857078335408225E-4</v>
      </c>
      <c r="H504" s="71">
        <f>(B504/(D504*(1-VLOOKUP(A504,USD!A:M,13,0))))-1</f>
        <v>3.4368141886198522E-3</v>
      </c>
      <c r="I504" s="71">
        <f t="shared" si="98"/>
        <v>3.3006595079583256E-3</v>
      </c>
      <c r="J504">
        <v>4138.75</v>
      </c>
      <c r="K504">
        <v>4160.16</v>
      </c>
      <c r="L504" s="71">
        <f t="shared" si="95"/>
        <v>5.1730594986407752E-3</v>
      </c>
      <c r="M504" s="70">
        <f t="shared" si="96"/>
        <v>1</v>
      </c>
    </row>
    <row r="505" spans="1:13">
      <c r="A505" s="68">
        <v>43109</v>
      </c>
      <c r="B505">
        <v>32.130000000000003</v>
      </c>
      <c r="C505" s="71">
        <f t="shared" si="93"/>
        <v>-9.3283582089531691E-4</v>
      </c>
      <c r="D505" s="26">
        <f t="shared" si="97"/>
        <v>32.278724871158801</v>
      </c>
      <c r="E505" s="26">
        <f>D505*((1-VLOOKUP(A505,USD!A:M,13,0)))</f>
        <v>32.08518678687323</v>
      </c>
      <c r="F505">
        <v>32.084099999999999</v>
      </c>
      <c r="G505" s="71">
        <f t="shared" si="94"/>
        <v>-4.6075200229388491E-3</v>
      </c>
      <c r="H505" s="71">
        <f>(B505/(D505*(1-VLOOKUP(A505,USD!A:M,13,0))))-1</f>
        <v>1.396694787050734E-3</v>
      </c>
      <c r="I505" s="71">
        <f t="shared" si="98"/>
        <v>1.4306151645209209E-3</v>
      </c>
      <c r="J505">
        <v>4160.16</v>
      </c>
      <c r="K505">
        <v>4189.3</v>
      </c>
      <c r="L505" s="71">
        <f t="shared" si="95"/>
        <v>7.0045382869889927E-3</v>
      </c>
      <c r="M505" s="70">
        <f t="shared" si="96"/>
        <v>2</v>
      </c>
    </row>
    <row r="506" spans="1:13">
      <c r="A506" s="68">
        <v>43110</v>
      </c>
      <c r="B506">
        <v>32.32</v>
      </c>
      <c r="C506" s="71">
        <f t="shared" si="93"/>
        <v>5.9134765017117008E-3</v>
      </c>
      <c r="D506" s="26">
        <f t="shared" si="97"/>
        <v>32.225860363545223</v>
      </c>
      <c r="E506" s="26">
        <f>D506*((1-VLOOKUP(A506,USD!A:M,13,0)))</f>
        <v>32.293152260023227</v>
      </c>
      <c r="F506">
        <v>32.281999999999996</v>
      </c>
      <c r="G506" s="71">
        <f t="shared" si="94"/>
        <v>2.9212450930020673E-3</v>
      </c>
      <c r="H506" s="71">
        <f>(B506/(D506*(1-VLOOKUP(A506,USD!A:M,13,0))))-1</f>
        <v>8.3137563532353909E-4</v>
      </c>
      <c r="I506" s="71">
        <f t="shared" si="98"/>
        <v>1.1771265720836865E-3</v>
      </c>
      <c r="J506">
        <v>4189.3</v>
      </c>
      <c r="K506">
        <v>4207.8100000000004</v>
      </c>
      <c r="L506" s="71">
        <f t="shared" si="95"/>
        <v>4.4183992552455642E-3</v>
      </c>
      <c r="M506" s="70">
        <f t="shared" si="96"/>
        <v>3</v>
      </c>
    </row>
    <row r="507" spans="1:13">
      <c r="A507" s="68">
        <v>43111</v>
      </c>
      <c r="B507">
        <v>32.51</v>
      </c>
      <c r="C507" s="71">
        <f t="shared" si="93"/>
        <v>5.8787128712871617E-3</v>
      </c>
      <c r="D507" s="26">
        <f t="shared" si="97"/>
        <v>32.264968327942555</v>
      </c>
      <c r="E507" s="26">
        <f>D507*((1-VLOOKUP(A507,USD!A:M,13,0)))</f>
        <v>32.418671767345643</v>
      </c>
      <c r="F507" s="70">
        <v>32.725299999999997</v>
      </c>
      <c r="G507" s="71">
        <f t="shared" si="94"/>
        <v>7.5943565035283545E-3</v>
      </c>
      <c r="H507" s="71">
        <f>(B507/(D507*(1-VLOOKUP(A507,USD!A:M,13,0))))-1</f>
        <v>2.8171491204136423E-3</v>
      </c>
      <c r="I507" s="71">
        <f t="shared" si="98"/>
        <v>-6.5790076790739338E-3</v>
      </c>
      <c r="J507">
        <v>4207.8100000000004</v>
      </c>
      <c r="K507">
        <v>4205.59</v>
      </c>
      <c r="L507" s="71">
        <f t="shared" si="95"/>
        <v>-5.2759036173222196E-4</v>
      </c>
      <c r="M507" s="70">
        <f t="shared" si="96"/>
        <v>4</v>
      </c>
    </row>
    <row r="508" spans="1:13">
      <c r="A508" s="68">
        <v>43112</v>
      </c>
      <c r="B508">
        <v>32.909999999999997</v>
      </c>
      <c r="C508" s="71">
        <f t="shared" si="93"/>
        <v>1.2303906490310546E-2</v>
      </c>
      <c r="D508" s="26">
        <f t="shared" si="97"/>
        <v>32.876336613887702</v>
      </c>
      <c r="E508" s="26">
        <f>D508*((1-VLOOKUP(A508,USD!A:M,13,0)))</f>
        <v>33.03723881979549</v>
      </c>
      <c r="F508">
        <v>32.725299999999997</v>
      </c>
      <c r="G508" s="71">
        <f t="shared" si="94"/>
        <v>1.0239396958258151E-3</v>
      </c>
      <c r="H508" s="71">
        <f>(B508/(D508*(1-VLOOKUP(A508,USD!A:M,13,0))))-1</f>
        <v>-3.8513757305665974E-3</v>
      </c>
      <c r="I508" s="71">
        <f t="shared" si="98"/>
        <v>5.6439513159542987E-3</v>
      </c>
      <c r="J508">
        <v>4205.59</v>
      </c>
      <c r="K508" s="70">
        <v>4225</v>
      </c>
      <c r="L508" s="71">
        <f t="shared" si="95"/>
        <v>4.6152858457433332E-3</v>
      </c>
      <c r="M508" s="70">
        <f t="shared" si="96"/>
        <v>5</v>
      </c>
    </row>
    <row r="509" spans="1:13">
      <c r="A509" s="68">
        <v>43115</v>
      </c>
      <c r="B509">
        <v>32.909999999999997</v>
      </c>
      <c r="C509" s="71">
        <f t="shared" si="93"/>
        <v>0</v>
      </c>
      <c r="D509" s="26">
        <f t="shared" si="97"/>
        <v>32.72715895195266</v>
      </c>
      <c r="E509" s="26">
        <f>D509*((1-VLOOKUP(A509,USD!A:M,13,0)))</f>
        <v>32.881348615711801</v>
      </c>
      <c r="F509">
        <v>32.880000000000003</v>
      </c>
      <c r="G509" s="71">
        <f t="shared" si="94"/>
        <v>5.5868292238800965E-3</v>
      </c>
      <c r="H509" s="71">
        <f>(B509/(D509*(1-VLOOKUP(A509,USD!A:M,13,0))))-1</f>
        <v>8.7135672636318162E-4</v>
      </c>
      <c r="I509" s="71">
        <f t="shared" si="98"/>
        <v>9.1240875912390607E-4</v>
      </c>
      <c r="J509">
        <v>4225</v>
      </c>
      <c r="K509">
        <v>4225.24</v>
      </c>
      <c r="L509" s="71">
        <f t="shared" si="95"/>
        <v>5.680473372771111E-5</v>
      </c>
      <c r="M509" s="70">
        <f t="shared" si="96"/>
        <v>1</v>
      </c>
    </row>
    <row r="510" spans="1:13">
      <c r="A510" s="68">
        <v>43116</v>
      </c>
      <c r="B510">
        <v>33.049999999999997</v>
      </c>
      <c r="C510" s="71">
        <f t="shared" si="93"/>
        <v>4.2540261318748662E-3</v>
      </c>
      <c r="D510" s="26">
        <f t="shared" si="97"/>
        <v>33.138589429239524</v>
      </c>
      <c r="E510" s="26">
        <f>D510*((1-VLOOKUP(A510,USD!A:M,13,0)))</f>
        <v>33.102866791849536</v>
      </c>
      <c r="F510">
        <v>33.089799999999997</v>
      </c>
      <c r="G510" s="71">
        <f t="shared" si="94"/>
        <v>-2.673301150270424E-3</v>
      </c>
      <c r="H510" s="71">
        <f>(B510/(D510*(1-VLOOKUP(A510,USD!A:M,13,0))))-1</f>
        <v>-1.5970457236216262E-3</v>
      </c>
      <c r="I510" s="71">
        <f t="shared" si="98"/>
        <v>-1.2027875659568199E-3</v>
      </c>
      <c r="J510">
        <v>4225.24</v>
      </c>
      <c r="K510">
        <v>4258.47</v>
      </c>
      <c r="L510" s="71">
        <f t="shared" si="95"/>
        <v>7.8646420085013435E-3</v>
      </c>
      <c r="M510" s="70">
        <f t="shared" si="96"/>
        <v>2</v>
      </c>
    </row>
    <row r="511" spans="1:13">
      <c r="A511" s="68">
        <v>43117</v>
      </c>
      <c r="B511">
        <v>33.200000000000003</v>
      </c>
      <c r="C511" s="71">
        <f t="shared" si="93"/>
        <v>4.5385779122544267E-3</v>
      </c>
      <c r="D511" s="26">
        <f t="shared" si="97"/>
        <v>33.009376883246794</v>
      </c>
      <c r="E511" s="26">
        <f>D511*((1-VLOOKUP(A511,USD!A:M,13,0)))</f>
        <v>33.052405005036512</v>
      </c>
      <c r="F511">
        <v>33.044600000000003</v>
      </c>
      <c r="G511" s="71">
        <f t="shared" si="94"/>
        <v>5.7748171808100768E-3</v>
      </c>
      <c r="H511" s="71">
        <f>(B511/(D511*(1-VLOOKUP(A511,USD!A:M,13,0))))-1</f>
        <v>4.4654842799185523E-3</v>
      </c>
      <c r="I511" s="71">
        <f t="shared" si="98"/>
        <v>4.7027350913613208E-3</v>
      </c>
      <c r="J511">
        <v>4258.47</v>
      </c>
      <c r="K511">
        <v>4248.12</v>
      </c>
      <c r="L511" s="71">
        <f t="shared" si="95"/>
        <v>-2.4304503730213645E-3</v>
      </c>
      <c r="M511" s="70">
        <f t="shared" si="96"/>
        <v>3</v>
      </c>
    </row>
    <row r="512" spans="1:13">
      <c r="A512" s="68">
        <v>43118</v>
      </c>
      <c r="B512">
        <v>33.380000000000003</v>
      </c>
      <c r="C512" s="71">
        <f t="shared" si="93"/>
        <v>5.4216867469878416E-3</v>
      </c>
      <c r="D512" s="26">
        <f t="shared" si="97"/>
        <v>33.225842333079108</v>
      </c>
      <c r="E512" s="26">
        <f>D512*((1-VLOOKUP(A512,USD!A:M,13,0)))</f>
        <v>33.266828583516173</v>
      </c>
      <c r="F512">
        <v>33.271799999999999</v>
      </c>
      <c r="G512" s="71">
        <f t="shared" si="94"/>
        <v>4.6396917608741983E-3</v>
      </c>
      <c r="H512" s="71">
        <f>(B512/(D512*(1-VLOOKUP(A512,USD!A:M,13,0))))-1</f>
        <v>3.4019298292806699E-3</v>
      </c>
      <c r="I512" s="71">
        <f t="shared" si="98"/>
        <v>3.2520031979035302E-3</v>
      </c>
      <c r="J512">
        <v>4248.12</v>
      </c>
      <c r="K512">
        <v>4271.42</v>
      </c>
      <c r="L512" s="71">
        <f t="shared" si="95"/>
        <v>5.484779149364849E-3</v>
      </c>
      <c r="M512" s="70">
        <f t="shared" si="96"/>
        <v>4</v>
      </c>
    </row>
    <row r="513" spans="1:14">
      <c r="A513" s="68">
        <v>43119</v>
      </c>
      <c r="B513">
        <v>33.76</v>
      </c>
      <c r="C513" s="71">
        <f t="shared" si="93"/>
        <v>1.13840623127619E-2</v>
      </c>
      <c r="D513" s="26">
        <f t="shared" si="97"/>
        <v>33.380695815443104</v>
      </c>
      <c r="E513" s="26">
        <f>D513*((1-VLOOKUP(A513,USD!A:M,13,0)))</f>
        <v>33.486456421204046</v>
      </c>
      <c r="F513">
        <v>33.488100000000003</v>
      </c>
      <c r="G513" s="71">
        <f t="shared" si="94"/>
        <v>1.1362980168358572E-2</v>
      </c>
      <c r="H513" s="71">
        <f>(B513/(D513*(1-VLOOKUP(A513,USD!A:M,13,0))))-1</f>
        <v>8.1687824879177473E-3</v>
      </c>
      <c r="I513" s="71">
        <f t="shared" si="98"/>
        <v>8.119302080440427E-3</v>
      </c>
      <c r="J513">
        <v>4271.42</v>
      </c>
      <c r="K513">
        <v>4285.3999999999996</v>
      </c>
      <c r="L513" s="71">
        <f t="shared" si="95"/>
        <v>3.2729162667215483E-3</v>
      </c>
      <c r="M513" s="70">
        <f t="shared" si="96"/>
        <v>5</v>
      </c>
      <c r="N513" s="50" t="s">
        <v>633</v>
      </c>
    </row>
    <row r="514" spans="1:14">
      <c r="A514" s="68">
        <v>43122</v>
      </c>
      <c r="B514">
        <v>34.15</v>
      </c>
      <c r="C514" s="71">
        <f t="shared" si="93"/>
        <v>1.1552132701421858E-2</v>
      </c>
      <c r="D514" s="26">
        <f t="shared" si="97"/>
        <v>33.888200508703981</v>
      </c>
      <c r="E514" s="26">
        <f>D514*((1-VLOOKUP(A514,USD!A:M,13,0)))</f>
        <v>33.87104947075742</v>
      </c>
      <c r="F514">
        <v>33.877299999999998</v>
      </c>
      <c r="G514" s="71">
        <f t="shared" si="94"/>
        <v>7.7253878154071032E-3</v>
      </c>
      <c r="H514" s="71">
        <f>(B514/(D514*(1-VLOOKUP(A514,USD!A:M,13,0))))-1</f>
        <v>8.2356624197137407E-3</v>
      </c>
      <c r="I514" s="71">
        <f t="shared" si="98"/>
        <v>8.0496379581607158E-3</v>
      </c>
      <c r="J514">
        <v>4285.3999999999996</v>
      </c>
      <c r="K514">
        <v>4336.6000000000004</v>
      </c>
      <c r="L514" s="71">
        <f t="shared" si="95"/>
        <v>1.1947542819807033E-2</v>
      </c>
      <c r="M514" s="70">
        <f t="shared" si="96"/>
        <v>1</v>
      </c>
    </row>
    <row r="515" spans="1:14">
      <c r="A515" s="68">
        <v>43123</v>
      </c>
      <c r="B515">
        <v>34.380000000000003</v>
      </c>
      <c r="C515" s="71">
        <f t="shared" si="93"/>
        <v>6.7349926793558446E-3</v>
      </c>
      <c r="D515" s="26">
        <f t="shared" si="97"/>
        <v>34.236727794355019</v>
      </c>
      <c r="E515" s="26">
        <f>D515*((1-VLOOKUP(A515,USD!A:M,13,0)))</f>
        <v>34.255312338846032</v>
      </c>
      <c r="F515">
        <v>34.257100000000001</v>
      </c>
      <c r="G515" s="71">
        <f t="shared" si="94"/>
        <v>4.184751723516289E-3</v>
      </c>
      <c r="H515" s="71">
        <f>(B515/(D515*(1-VLOOKUP(A515,USD!A:M,13,0))))-1</f>
        <v>3.639951080305126E-3</v>
      </c>
      <c r="I515" s="71">
        <f t="shared" si="98"/>
        <v>3.5875774656932702E-3</v>
      </c>
      <c r="J515">
        <v>4336.6000000000004</v>
      </c>
      <c r="K515">
        <v>4382.6099999999997</v>
      </c>
      <c r="L515" s="71">
        <f t="shared" si="95"/>
        <v>1.0609694230502953E-2</v>
      </c>
      <c r="M515" s="70">
        <f t="shared" si="96"/>
        <v>2</v>
      </c>
    </row>
    <row r="516" spans="1:14">
      <c r="A516" s="68">
        <v>43124</v>
      </c>
      <c r="B516">
        <v>34.69</v>
      </c>
      <c r="C516" s="71">
        <f t="shared" si="93"/>
        <v>9.0168702734145789E-3</v>
      </c>
      <c r="D516" s="26">
        <f t="shared" si="97"/>
        <v>34.314004832508488</v>
      </c>
      <c r="E516" s="26">
        <f>D516*((1-VLOOKUP(A516,USD!A:M,13,0)))</f>
        <v>34.580948875486953</v>
      </c>
      <c r="F516">
        <v>34.559699999999999</v>
      </c>
      <c r="G516" s="71">
        <f t="shared" si="94"/>
        <v>1.0957484249559224E-2</v>
      </c>
      <c r="H516" s="71">
        <f>(B516/(D516*(1-VLOOKUP(A516,USD!A:M,13,0))))-1</f>
        <v>3.1535029563733996E-3</v>
      </c>
      <c r="I516" s="71">
        <f t="shared" si="98"/>
        <v>3.7702873578184803E-3</v>
      </c>
      <c r="J516">
        <v>4382.6099999999997</v>
      </c>
      <c r="K516">
        <v>4389.8900000000003</v>
      </c>
      <c r="L516" s="71">
        <f t="shared" si="95"/>
        <v>1.6611106167330192E-3</v>
      </c>
      <c r="M516" s="70">
        <f t="shared" si="96"/>
        <v>3</v>
      </c>
    </row>
    <row r="517" spans="1:14">
      <c r="A517" s="68">
        <v>43125</v>
      </c>
      <c r="B517">
        <v>34.479999999999997</v>
      </c>
      <c r="C517" s="71">
        <f t="shared" ref="C517:C580" si="99">B517/B516-1</f>
        <v>-6.0536177572787508E-3</v>
      </c>
      <c r="D517" s="26">
        <f t="shared" si="97"/>
        <v>34.364381630519212</v>
      </c>
      <c r="E517" s="26">
        <f>D517*((1-VLOOKUP(A517,USD!A:M,13,0)))</f>
        <v>34.483150467209114</v>
      </c>
      <c r="F517">
        <v>34.485100000000003</v>
      </c>
      <c r="G517" s="71">
        <f t="shared" ref="G517:G580" si="100">+B517/D517-1</f>
        <v>3.3644827578711567E-3</v>
      </c>
      <c r="H517" s="71">
        <f>(B517/(D517*(1-VLOOKUP(A517,USD!A:M,13,0))))-1</f>
        <v>-9.1362510862058599E-5</v>
      </c>
      <c r="I517" s="71">
        <f t="shared" si="98"/>
        <v>-1.4788995827197393E-4</v>
      </c>
      <c r="J517">
        <v>4389.8900000000003</v>
      </c>
      <c r="K517">
        <v>4365.08</v>
      </c>
      <c r="L517" s="71">
        <f t="shared" ref="L517:L580" si="101">+K517/J517-1</f>
        <v>-5.6516222502159819E-3</v>
      </c>
      <c r="M517" s="70">
        <f t="shared" ref="M517:M580" si="102">WEEKDAY(A517,2)</f>
        <v>4</v>
      </c>
    </row>
    <row r="518" spans="1:14">
      <c r="A518" s="68">
        <v>43126</v>
      </c>
      <c r="B518">
        <v>34.85</v>
      </c>
      <c r="C518" s="71">
        <f t="shared" si="99"/>
        <v>1.0730858468677607E-2</v>
      </c>
      <c r="D518" s="26">
        <f t="shared" si="97"/>
        <v>34.613241596946679</v>
      </c>
      <c r="E518" s="26">
        <f>D518*((1-VLOOKUP(A518,USD!A:M,13,0)))</f>
        <v>34.626917952480937</v>
      </c>
      <c r="F518">
        <v>34.627699999999997</v>
      </c>
      <c r="G518" s="71">
        <f t="shared" si="100"/>
        <v>6.8401106666129419E-3</v>
      </c>
      <c r="H518" s="71">
        <f>(B518/(D518*(1-VLOOKUP(A518,USD!A:M,13,0))))-1</f>
        <v>6.4424459556349234E-3</v>
      </c>
      <c r="I518" s="71">
        <f t="shared" si="98"/>
        <v>6.4197160077048565E-3</v>
      </c>
      <c r="J518">
        <v>4365.08</v>
      </c>
      <c r="K518">
        <v>4381.3</v>
      </c>
      <c r="L518" s="71">
        <f t="shared" si="101"/>
        <v>3.7158540049666566E-3</v>
      </c>
      <c r="M518" s="70">
        <f t="shared" si="102"/>
        <v>5</v>
      </c>
      <c r="N518" s="50" t="s">
        <v>649</v>
      </c>
    </row>
    <row r="519" spans="1:14">
      <c r="A519" s="68">
        <v>43129</v>
      </c>
      <c r="B519">
        <v>33.880000000000003</v>
      </c>
      <c r="C519" s="71">
        <f t="shared" si="99"/>
        <v>-2.7833572453371591E-2</v>
      </c>
      <c r="D519" s="26">
        <f t="shared" si="97"/>
        <v>34.001108792824049</v>
      </c>
      <c r="E519" s="26">
        <f>D519*((1-VLOOKUP(A519,USD!A:M,13,0)))</f>
        <v>33.943619568625039</v>
      </c>
      <c r="F519">
        <v>33.935000000000002</v>
      </c>
      <c r="G519" s="71">
        <f t="shared" si="100"/>
        <v>-3.5619071590279328E-3</v>
      </c>
      <c r="H519" s="71">
        <f>(B519/(D519*(1-VLOOKUP(A519,USD!A:M,13,0))))-1</f>
        <v>-1.8742717905029238E-3</v>
      </c>
      <c r="I519" s="71">
        <f t="shared" si="98"/>
        <v>-1.6207455429497752E-3</v>
      </c>
      <c r="J519">
        <v>4381.3</v>
      </c>
      <c r="K519">
        <v>4302.0200000000004</v>
      </c>
      <c r="L519" s="71">
        <f t="shared" si="101"/>
        <v>-1.8095085933398702E-2</v>
      </c>
      <c r="M519" s="70">
        <f t="shared" si="102"/>
        <v>1</v>
      </c>
    </row>
    <row r="520" spans="1:14">
      <c r="A520" s="68">
        <v>43130</v>
      </c>
      <c r="B520">
        <v>33.56</v>
      </c>
      <c r="C520" s="71">
        <f t="shared" si="99"/>
        <v>-9.445100354191216E-3</v>
      </c>
      <c r="D520" s="26">
        <f t="shared" ref="D520:D583" si="103">+F519*(1+L520)</f>
        <v>33.572775928517302</v>
      </c>
      <c r="E520" s="26">
        <f>D520*((1-VLOOKUP(A520,USD!A:M,13,0)))</f>
        <v>33.604341434900384</v>
      </c>
      <c r="F520">
        <v>33.593699999999998</v>
      </c>
      <c r="G520" s="71">
        <f t="shared" si="100"/>
        <v>-3.8054430007516959E-4</v>
      </c>
      <c r="H520" s="71">
        <f>(B520/(D520*(1-VLOOKUP(A520,USD!A:M,13,0))))-1</f>
        <v>-1.3195150687979051E-3</v>
      </c>
      <c r="I520" s="71">
        <f t="shared" si="98"/>
        <v>-1.0031642837793342E-3</v>
      </c>
      <c r="J520">
        <v>4302.0200000000004</v>
      </c>
      <c r="K520">
        <v>4256.1000000000004</v>
      </c>
      <c r="L520" s="71">
        <f t="shared" si="101"/>
        <v>-1.0674055443721797E-2</v>
      </c>
      <c r="M520" s="70">
        <f t="shared" si="102"/>
        <v>2</v>
      </c>
    </row>
    <row r="521" spans="1:14">
      <c r="A521" s="68">
        <v>43131</v>
      </c>
      <c r="B521">
        <v>33.979999999999997</v>
      </c>
      <c r="C521" s="71">
        <f t="shared" si="99"/>
        <v>1.2514898688915199E-2</v>
      </c>
      <c r="D521" s="26">
        <f t="shared" si="103"/>
        <v>33.749982808204685</v>
      </c>
      <c r="E521" s="26">
        <f>D521*((1-VLOOKUP(A521,USD!A:M,13,0)))</f>
        <v>33.926210348801462</v>
      </c>
      <c r="F521">
        <v>33.911900000000003</v>
      </c>
      <c r="G521" s="71">
        <f t="shared" si="100"/>
        <v>6.815327672978766E-3</v>
      </c>
      <c r="H521" s="71">
        <f>(B521/(D521*(1-VLOOKUP(A521,USD!A:M,13,0))))-1</f>
        <v>1.585489526991557E-3</v>
      </c>
      <c r="I521" s="71">
        <f t="shared" si="98"/>
        <v>2.0081446335944442E-3</v>
      </c>
      <c r="J521">
        <v>4256.1000000000004</v>
      </c>
      <c r="K521">
        <v>4275.8999999999996</v>
      </c>
      <c r="L521" s="71">
        <f t="shared" si="101"/>
        <v>4.6521463311479661E-3</v>
      </c>
      <c r="M521" s="70">
        <f t="shared" si="102"/>
        <v>3</v>
      </c>
    </row>
    <row r="522" spans="1:14">
      <c r="A522" s="68">
        <v>43132</v>
      </c>
      <c r="B522">
        <v>33.49</v>
      </c>
      <c r="C522" s="71">
        <f t="shared" si="99"/>
        <v>-1.4420247204237624E-2</v>
      </c>
      <c r="D522" s="26">
        <f t="shared" si="103"/>
        <v>33.673971844523962</v>
      </c>
      <c r="E522" s="26">
        <f>D522*((1-VLOOKUP(A522,USD!A:M,13,0)))</f>
        <v>33.725449285019501</v>
      </c>
      <c r="F522">
        <v>33.707900000000002</v>
      </c>
      <c r="G522" s="71">
        <f t="shared" si="100"/>
        <v>-5.4633247712321253E-3</v>
      </c>
      <c r="H522" s="71">
        <f>(B522/(D522*(1-VLOOKUP(A522,USD!A:M,13,0))))-1</f>
        <v>-6.9813535478705502E-3</v>
      </c>
      <c r="I522" s="71">
        <f t="shared" si="98"/>
        <v>-6.4643599868280388E-3</v>
      </c>
      <c r="J522">
        <v>4275.8999999999996</v>
      </c>
      <c r="K522">
        <v>4245.8999999999996</v>
      </c>
      <c r="L522" s="71">
        <f t="shared" si="101"/>
        <v>-7.0160667929558551E-3</v>
      </c>
      <c r="M522" s="70">
        <f t="shared" si="102"/>
        <v>4</v>
      </c>
      <c r="N522" s="50" t="s">
        <v>658</v>
      </c>
    </row>
    <row r="523" spans="1:14">
      <c r="A523" s="68">
        <v>43133</v>
      </c>
      <c r="B523">
        <v>33.39</v>
      </c>
      <c r="C523" s="71">
        <f t="shared" si="99"/>
        <v>-2.9859659599881239E-3</v>
      </c>
      <c r="D523" s="26">
        <f t="shared" si="103"/>
        <v>33.908993079676868</v>
      </c>
      <c r="E523" s="26">
        <f>D523*((1-VLOOKUP(A523,USD!A:M,13,0)))</f>
        <v>33.774392829150521</v>
      </c>
      <c r="F523">
        <v>33.781700000000001</v>
      </c>
      <c r="G523" s="71">
        <f t="shared" si="100"/>
        <v>-1.5305470099255869E-2</v>
      </c>
      <c r="H523" s="71">
        <f>(B523/(D523*(1-VLOOKUP(A523,USD!A:M,13,0))))-1</f>
        <v>-1.1381191398317392E-2</v>
      </c>
      <c r="I523" s="71">
        <f t="shared" si="98"/>
        <v>-1.1595035181769964E-2</v>
      </c>
      <c r="J523">
        <v>4245.8999999999996</v>
      </c>
      <c r="K523">
        <v>4271.2299999999996</v>
      </c>
      <c r="L523" s="71">
        <f t="shared" si="101"/>
        <v>5.9657551991332269E-3</v>
      </c>
      <c r="M523" s="70">
        <f t="shared" si="102"/>
        <v>5</v>
      </c>
      <c r="N523" s="50" t="s">
        <v>660</v>
      </c>
    </row>
    <row r="524" spans="1:14">
      <c r="A524" s="68">
        <v>43136</v>
      </c>
      <c r="B524">
        <v>33.11</v>
      </c>
      <c r="C524" s="71">
        <f t="shared" si="99"/>
        <v>-8.3857442348008737E-3</v>
      </c>
      <c r="D524" s="26">
        <f t="shared" si="103"/>
        <v>33.804794650487096</v>
      </c>
      <c r="E524" s="26">
        <f>D524*((1-VLOOKUP(A524,USD!A:M,13,0)))</f>
        <v>33.830935617135722</v>
      </c>
      <c r="F524">
        <v>33.8247</v>
      </c>
      <c r="G524" s="71">
        <f t="shared" si="100"/>
        <v>-2.0553139212075799E-2</v>
      </c>
      <c r="H524" s="71">
        <f>(B524/(D524*(1-VLOOKUP(A524,USD!A:M,13,0))))-1</f>
        <v>-2.1309952089251794E-2</v>
      </c>
      <c r="I524" s="71">
        <f t="shared" si="98"/>
        <v>-2.1129529604105857E-2</v>
      </c>
      <c r="J524">
        <v>4271.2299999999996</v>
      </c>
      <c r="K524">
        <v>4274.1499999999996</v>
      </c>
      <c r="L524" s="71">
        <f t="shared" si="101"/>
        <v>6.8364382156893555E-4</v>
      </c>
      <c r="M524" s="70">
        <f t="shared" si="102"/>
        <v>1</v>
      </c>
    </row>
    <row r="525" spans="1:14">
      <c r="A525" s="68">
        <v>43137</v>
      </c>
      <c r="B525">
        <v>33.07</v>
      </c>
      <c r="C525" s="71">
        <f t="shared" si="99"/>
        <v>-1.2080942313500431E-3</v>
      </c>
      <c r="D525" s="26">
        <f t="shared" si="103"/>
        <v>32.833419412748739</v>
      </c>
      <c r="E525" s="26">
        <f>D525*((1-VLOOKUP(A525,USD!A:M,13,0)))</f>
        <v>32.977257541499036</v>
      </c>
      <c r="F525">
        <v>32.940199999999997</v>
      </c>
      <c r="G525" s="71">
        <f t="shared" si="100"/>
        <v>7.2054812286592718E-3</v>
      </c>
      <c r="H525" s="71">
        <f>(B525/(D525*(1-VLOOKUP(A525,USD!A:M,13,0))))-1</f>
        <v>2.8123156810191396E-3</v>
      </c>
      <c r="I525" s="71">
        <f t="shared" si="98"/>
        <v>3.940473949763712E-3</v>
      </c>
      <c r="J525">
        <v>4274.1499999999996</v>
      </c>
      <c r="K525">
        <v>4148.8900000000003</v>
      </c>
      <c r="L525" s="71">
        <f t="shared" si="101"/>
        <v>-2.9306411801176657E-2</v>
      </c>
      <c r="M525" s="70">
        <f t="shared" si="102"/>
        <v>2</v>
      </c>
      <c r="N525" s="50" t="s">
        <v>665</v>
      </c>
    </row>
    <row r="526" spans="1:14">
      <c r="A526" s="68">
        <v>43138</v>
      </c>
      <c r="B526">
        <v>31.55</v>
      </c>
      <c r="C526" s="71">
        <f t="shared" si="99"/>
        <v>-4.5963108557605103E-2</v>
      </c>
      <c r="D526" s="26">
        <f t="shared" si="103"/>
        <v>32.159030511775434</v>
      </c>
      <c r="E526" s="26">
        <f>D526*((1-VLOOKUP(A526,USD!A:M,13,0)))</f>
        <v>31.971050858409061</v>
      </c>
      <c r="F526">
        <v>31.9649</v>
      </c>
      <c r="G526" s="71">
        <f t="shared" si="100"/>
        <v>-1.8938086816778554E-2</v>
      </c>
      <c r="H526" s="71">
        <f>(B526/(D526*(1-VLOOKUP(A526,USD!A:M,13,0))))-1</f>
        <v>-1.3169753483355251E-2</v>
      </c>
      <c r="I526" s="71">
        <f t="shared" si="98"/>
        <v>-1.2979862286445432E-2</v>
      </c>
      <c r="J526">
        <v>4148.8900000000003</v>
      </c>
      <c r="K526">
        <v>4050.5</v>
      </c>
      <c r="L526" s="71">
        <f t="shared" si="101"/>
        <v>-2.3714776723412823E-2</v>
      </c>
      <c r="M526" s="70">
        <f t="shared" si="102"/>
        <v>3</v>
      </c>
      <c r="N526" s="50" t="s">
        <v>669</v>
      </c>
    </row>
    <row r="527" spans="1:14" ht="28">
      <c r="A527" s="68">
        <v>43139</v>
      </c>
      <c r="B527">
        <v>30.56</v>
      </c>
      <c r="C527" s="71">
        <f t="shared" si="99"/>
        <v>-3.137876386687799E-2</v>
      </c>
      <c r="D527" s="26">
        <f t="shared" si="103"/>
        <v>31.661468224910504</v>
      </c>
      <c r="E527" s="26">
        <f>D527*((1-VLOOKUP(A527,USD!A:M,13,0)))</f>
        <v>31.393501288345959</v>
      </c>
      <c r="F527">
        <v>31.390999999999998</v>
      </c>
      <c r="G527" s="71">
        <f t="shared" si="100"/>
        <v>-3.4788918097105048E-2</v>
      </c>
      <c r="H527" s="71">
        <f>(B527/(D527*(1-VLOOKUP(A527,USD!A:M,13,0))))-1</f>
        <v>-2.6550121972389817E-2</v>
      </c>
      <c r="I527" s="71">
        <f t="shared" si="98"/>
        <v>-2.6472555828103594E-2</v>
      </c>
      <c r="J527">
        <v>4050.5</v>
      </c>
      <c r="K527">
        <v>4012.05</v>
      </c>
      <c r="L527" s="71">
        <f t="shared" si="101"/>
        <v>-9.492655227749669E-3</v>
      </c>
      <c r="M527" s="70">
        <f t="shared" si="102"/>
        <v>4</v>
      </c>
      <c r="N527" s="50" t="s">
        <v>672</v>
      </c>
    </row>
    <row r="528" spans="1:14">
      <c r="A528" s="68">
        <v>43140</v>
      </c>
      <c r="B528">
        <v>29.77</v>
      </c>
      <c r="C528" s="71">
        <f t="shared" si="99"/>
        <v>-2.5850785340314153E-2</v>
      </c>
      <c r="D528" s="26">
        <f t="shared" si="103"/>
        <v>30.049935606485459</v>
      </c>
      <c r="E528" s="26">
        <f>D528*((1-VLOOKUP(A528,USD!A:M,13,0)))</f>
        <v>30.316228627248812</v>
      </c>
      <c r="F528">
        <v>30.279299999999999</v>
      </c>
      <c r="G528" s="71">
        <f t="shared" si="100"/>
        <v>-9.3156807439228606E-3</v>
      </c>
      <c r="H528" s="71">
        <f>(B528/(D528*(1-VLOOKUP(A528,USD!A:M,13,0))))-1</f>
        <v>-1.8017697186709092E-2</v>
      </c>
      <c r="I528" s="71">
        <f t="shared" si="98"/>
        <v>-1.68200717982252E-2</v>
      </c>
      <c r="J528">
        <v>4012.05</v>
      </c>
      <c r="K528">
        <v>3840.65</v>
      </c>
      <c r="L528" s="71">
        <f t="shared" si="101"/>
        <v>-4.2721302077491585E-2</v>
      </c>
      <c r="M528" s="70">
        <f t="shared" si="102"/>
        <v>5</v>
      </c>
      <c r="N528" s="50" t="s">
        <v>677</v>
      </c>
    </row>
    <row r="529" spans="1:14">
      <c r="A529" s="68">
        <v>43143</v>
      </c>
      <c r="B529">
        <v>30.69</v>
      </c>
      <c r="C529" s="71">
        <f t="shared" si="99"/>
        <v>3.0903594222371655E-2</v>
      </c>
      <c r="D529" s="26">
        <f t="shared" si="103"/>
        <v>30.66915884811165</v>
      </c>
      <c r="E529" s="26">
        <f>D529*((1-VLOOKUP(A529,USD!A:M,13,0)))</f>
        <v>30.611007943378311</v>
      </c>
      <c r="F529">
        <v>30.6389</v>
      </c>
      <c r="G529" s="71">
        <f t="shared" si="100"/>
        <v>6.7954755432220182E-4</v>
      </c>
      <c r="H529" s="71">
        <f>(B529/(D529*(1-VLOOKUP(A529,USD!A:M,13,0))))-1</f>
        <v>2.5805114541737062E-3</v>
      </c>
      <c r="I529" s="71">
        <f t="shared" si="98"/>
        <v>1.6678144450357202E-3</v>
      </c>
      <c r="J529">
        <v>3840.65</v>
      </c>
      <c r="K529">
        <v>3890.1</v>
      </c>
      <c r="L529" s="71">
        <f t="shared" si="101"/>
        <v>1.2875424732792684E-2</v>
      </c>
      <c r="M529" s="70">
        <f t="shared" si="102"/>
        <v>1</v>
      </c>
    </row>
    <row r="530" spans="1:14">
      <c r="A530" s="68">
        <v>43144</v>
      </c>
      <c r="B530">
        <v>31.05</v>
      </c>
      <c r="C530" s="71">
        <f t="shared" si="99"/>
        <v>1.1730205278592365E-2</v>
      </c>
      <c r="D530" s="26">
        <f t="shared" si="103"/>
        <v>30.997499809002338</v>
      </c>
      <c r="E530" s="26">
        <f>D530*((1-VLOOKUP(A530,USD!A:M,13,0)))</f>
        <v>30.966918943427817</v>
      </c>
      <c r="F530">
        <v>30.9697</v>
      </c>
      <c r="G530" s="71">
        <f t="shared" si="100"/>
        <v>1.6936911467426707E-3</v>
      </c>
      <c r="H530" s="71">
        <f>(B530/(D530*(1-VLOOKUP(A530,USD!A:M,13,0))))-1</f>
        <v>2.6828970852399436E-3</v>
      </c>
      <c r="I530" s="71">
        <f t="shared" si="98"/>
        <v>2.5928568891528947E-3</v>
      </c>
      <c r="J530">
        <v>3890.1</v>
      </c>
      <c r="K530">
        <v>3935.63</v>
      </c>
      <c r="L530" s="71">
        <f t="shared" si="101"/>
        <v>1.1704069304131037E-2</v>
      </c>
      <c r="M530" s="70">
        <f t="shared" si="102"/>
        <v>2</v>
      </c>
      <c r="N530" s="50" t="s">
        <v>679</v>
      </c>
    </row>
    <row r="531" spans="1:14">
      <c r="A531" s="68">
        <v>43145</v>
      </c>
      <c r="B531">
        <v>31.62</v>
      </c>
      <c r="C531" s="71">
        <f t="shared" si="99"/>
        <v>1.8357487922705307E-2</v>
      </c>
      <c r="D531" s="26">
        <f t="shared" si="103"/>
        <v>31.21623758127669</v>
      </c>
      <c r="E531" s="26">
        <f>D531*((1-VLOOKUP(A531,USD!A:M,13,0)))</f>
        <v>31.320363227920836</v>
      </c>
      <c r="F531">
        <v>31.341699999999999</v>
      </c>
      <c r="G531" s="71">
        <f t="shared" si="100"/>
        <v>1.2934371660647592E-2</v>
      </c>
      <c r="H531" s="71">
        <f>(B531/(D531*(1-VLOOKUP(A531,USD!A:M,13,0))))-1</f>
        <v>9.5668357962097605E-3</v>
      </c>
      <c r="I531" s="71">
        <f t="shared" si="98"/>
        <v>8.8795438664781567E-3</v>
      </c>
      <c r="J531">
        <v>3935.63</v>
      </c>
      <c r="K531">
        <v>3966.96</v>
      </c>
      <c r="L531" s="71">
        <f t="shared" si="101"/>
        <v>7.9606060529062717E-3</v>
      </c>
      <c r="M531" s="70">
        <f t="shared" si="102"/>
        <v>3</v>
      </c>
      <c r="N531" s="50" t="s">
        <v>681</v>
      </c>
    </row>
    <row r="532" spans="1:14">
      <c r="A532" s="68">
        <v>43146</v>
      </c>
      <c r="B532">
        <v>32.229999999999997</v>
      </c>
      <c r="C532" s="71">
        <f t="shared" si="99"/>
        <v>1.9291587602782823E-2</v>
      </c>
      <c r="D532" s="26">
        <f t="shared" si="103"/>
        <v>31.341699999999999</v>
      </c>
      <c r="E532" s="26">
        <f>D532*((1-VLOOKUP(A532,USD!A:M,13,0)))</f>
        <v>31.498923469799237</v>
      </c>
      <c r="F532">
        <v>31.4846</v>
      </c>
      <c r="G532" s="71">
        <f t="shared" si="100"/>
        <v>2.8342431967634196E-2</v>
      </c>
      <c r="H532" s="71">
        <f>(B532/(D532*(1-VLOOKUP(A532,USD!A:M,13,0))))-1</f>
        <v>2.320957193669515E-2</v>
      </c>
      <c r="I532" s="71">
        <f t="shared" si="98"/>
        <v>2.3675066540467249E-2</v>
      </c>
      <c r="J532">
        <v>3966.96</v>
      </c>
      <c r="K532">
        <v>3966.96</v>
      </c>
      <c r="L532" s="71">
        <f t="shared" si="101"/>
        <v>0</v>
      </c>
      <c r="M532" s="70">
        <f t="shared" si="102"/>
        <v>4</v>
      </c>
      <c r="N532" s="50" t="s">
        <v>682</v>
      </c>
    </row>
    <row r="533" spans="1:14">
      <c r="A533" s="68">
        <v>43147</v>
      </c>
      <c r="B533">
        <v>32.229999999999997</v>
      </c>
      <c r="C533" s="71">
        <f t="shared" si="99"/>
        <v>0</v>
      </c>
      <c r="D533" s="26">
        <f t="shared" si="103"/>
        <v>31.4846</v>
      </c>
      <c r="E533" s="26">
        <f>D533*((1-VLOOKUP(A533,USD!A:M,13,0)))</f>
        <v>31.396443753237605</v>
      </c>
      <c r="F533">
        <v>31.392900000000001</v>
      </c>
      <c r="G533" s="71">
        <f t="shared" si="100"/>
        <v>2.3675066540467249E-2</v>
      </c>
      <c r="H533" s="71">
        <f>(B533/(D533*(1-VLOOKUP(A533,USD!A:M,13,0))))-1</f>
        <v>2.6549384169550549E-2</v>
      </c>
      <c r="I533" s="71">
        <f t="shared" si="98"/>
        <v>2.6665265075860978E-2</v>
      </c>
      <c r="J533">
        <v>3966.96</v>
      </c>
      <c r="K533">
        <v>3966.96</v>
      </c>
      <c r="L533" s="71">
        <f t="shared" si="101"/>
        <v>0</v>
      </c>
      <c r="M533" s="70">
        <f t="shared" si="102"/>
        <v>5</v>
      </c>
      <c r="N533" s="50" t="s">
        <v>689</v>
      </c>
    </row>
    <row r="534" spans="1:14">
      <c r="A534" s="68">
        <v>43150</v>
      </c>
      <c r="B534">
        <v>32.229999999999997</v>
      </c>
      <c r="C534" s="71">
        <f t="shared" si="99"/>
        <v>0</v>
      </c>
      <c r="D534" s="26">
        <f t="shared" si="103"/>
        <v>31.392900000000001</v>
      </c>
      <c r="E534" s="26">
        <f>D534*((1-VLOOKUP(A534,USD!A:M,13,0)))</f>
        <v>31.356136134824638</v>
      </c>
      <c r="F534" s="70">
        <v>31.392900000000001</v>
      </c>
      <c r="G534" s="71">
        <f t="shared" si="100"/>
        <v>2.6665265075860978E-2</v>
      </c>
      <c r="H534" s="71">
        <f>(B534/(D534*(1-VLOOKUP(A534,USD!A:M,13,0))))-1</f>
        <v>2.7868990663196813E-2</v>
      </c>
      <c r="I534" s="71">
        <f t="shared" si="98"/>
        <v>2.6665265075860978E-2</v>
      </c>
      <c r="J534">
        <v>3966.96</v>
      </c>
      <c r="K534">
        <v>3966.96</v>
      </c>
      <c r="L534" s="71">
        <f t="shared" si="101"/>
        <v>0</v>
      </c>
      <c r="M534" s="70">
        <f t="shared" si="102"/>
        <v>1</v>
      </c>
    </row>
    <row r="535" spans="1:14">
      <c r="A535" s="68">
        <v>43151</v>
      </c>
      <c r="B535">
        <v>31.59</v>
      </c>
      <c r="C535" s="71">
        <f t="shared" si="99"/>
        <v>-1.9857275829971988E-2</v>
      </c>
      <c r="D535" s="26">
        <f t="shared" si="103"/>
        <v>31.392900000000001</v>
      </c>
      <c r="E535" s="26">
        <f>D535*((1-VLOOKUP(A535,USD!A:M,13,0)))</f>
        <v>31.217124352643598</v>
      </c>
      <c r="F535" s="70">
        <v>31.181999999999999</v>
      </c>
      <c r="G535" s="71">
        <f t="shared" si="100"/>
        <v>6.2784897221983549E-3</v>
      </c>
      <c r="H535" s="71">
        <f>(B535/(D535*(1-VLOOKUP(A535,USD!A:M,13,0))))-1</f>
        <v>1.1944586668016566E-2</v>
      </c>
      <c r="I535" s="71">
        <f t="shared" si="98"/>
        <v>1.308447181065997E-2</v>
      </c>
      <c r="J535">
        <v>3966.96</v>
      </c>
      <c r="K535">
        <v>3966.96</v>
      </c>
      <c r="L535" s="71">
        <f t="shared" si="101"/>
        <v>0</v>
      </c>
      <c r="M535" s="70">
        <f t="shared" si="102"/>
        <v>2</v>
      </c>
    </row>
    <row r="536" spans="1:14">
      <c r="A536" s="68">
        <v>43152</v>
      </c>
      <c r="B536">
        <v>31.79</v>
      </c>
      <c r="C536" s="71">
        <f t="shared" si="99"/>
        <v>6.3311174422284733E-3</v>
      </c>
      <c r="D536" s="26">
        <f t="shared" si="103"/>
        <v>31.181999999999999</v>
      </c>
      <c r="E536" s="26">
        <f>D536*((1-VLOOKUP(A536,USD!A:M,13,0)))</f>
        <v>31.191615349414654</v>
      </c>
      <c r="F536">
        <v>31.188300000000002</v>
      </c>
      <c r="G536" s="71">
        <f t="shared" si="100"/>
        <v>1.9498428580591476E-2</v>
      </c>
      <c r="H536" s="71">
        <f>(B536/(D536*(1-VLOOKUP(A536,USD!A:M,13,0))))-1</f>
        <v>1.9184150736732297E-2</v>
      </c>
      <c r="I536" s="71">
        <f t="shared" si="98"/>
        <v>1.9292491094416775E-2</v>
      </c>
      <c r="J536">
        <v>3966.96</v>
      </c>
      <c r="K536">
        <v>3966.96</v>
      </c>
      <c r="L536" s="71">
        <f t="shared" si="101"/>
        <v>0</v>
      </c>
      <c r="M536" s="70">
        <f t="shared" si="102"/>
        <v>3</v>
      </c>
      <c r="N536" s="50" t="s">
        <v>692</v>
      </c>
    </row>
    <row r="537" spans="1:14">
      <c r="A537" s="68">
        <v>43153</v>
      </c>
      <c r="B537">
        <v>31.98</v>
      </c>
      <c r="C537" s="71">
        <f t="shared" si="99"/>
        <v>5.9767222396980291E-3</v>
      </c>
      <c r="D537" s="26">
        <f t="shared" si="103"/>
        <v>31.86262504764354</v>
      </c>
      <c r="E537" s="26">
        <f>D537*((1-VLOOKUP(A537,USD!A:M,13,0)))</f>
        <v>31.888119433305214</v>
      </c>
      <c r="F537">
        <v>31.9132</v>
      </c>
      <c r="G537" s="71">
        <f t="shared" si="100"/>
        <v>3.6837816150097069E-3</v>
      </c>
      <c r="H537" s="71">
        <f>(B537/(D537*(1-VLOOKUP(A537,USD!A:M,13,0))))-1</f>
        <v>2.881341650985636E-3</v>
      </c>
      <c r="I537" s="71">
        <f t="shared" si="98"/>
        <v>2.0931777446322464E-3</v>
      </c>
      <c r="J537">
        <v>3966.96</v>
      </c>
      <c r="K537">
        <v>4052.73</v>
      </c>
      <c r="L537" s="71">
        <f t="shared" si="101"/>
        <v>2.1621090205094173E-2</v>
      </c>
      <c r="M537" s="70">
        <f t="shared" si="102"/>
        <v>4</v>
      </c>
      <c r="N537" s="50" t="s">
        <v>695</v>
      </c>
    </row>
    <row r="538" spans="1:14">
      <c r="A538" s="68">
        <v>43154</v>
      </c>
      <c r="B538">
        <v>32.18</v>
      </c>
      <c r="C538" s="71">
        <f t="shared" si="99"/>
        <v>6.2539086929329635E-3</v>
      </c>
      <c r="D538" s="26">
        <f t="shared" si="103"/>
        <v>32.057775718589689</v>
      </c>
      <c r="E538" s="26">
        <f>D538*((1-VLOOKUP(A538,USD!A:M,13,0)))</f>
        <v>32.094744525300371</v>
      </c>
      <c r="F538">
        <v>32.091500000000003</v>
      </c>
      <c r="G538" s="71">
        <f t="shared" si="100"/>
        <v>3.8126251329231309E-3</v>
      </c>
      <c r="H538" s="71">
        <f>(B538/(D538*(1-VLOOKUP(A538,USD!A:M,13,0))))-1</f>
        <v>2.6563686971374789E-3</v>
      </c>
      <c r="I538" s="71">
        <f t="shared" si="98"/>
        <v>2.7577395883644495E-3</v>
      </c>
      <c r="J538">
        <v>4052.73</v>
      </c>
      <c r="K538">
        <v>4071.09</v>
      </c>
      <c r="L538" s="71">
        <f t="shared" si="101"/>
        <v>4.5302795893138459E-3</v>
      </c>
      <c r="M538" s="70">
        <f t="shared" si="102"/>
        <v>5</v>
      </c>
      <c r="N538" s="50" t="s">
        <v>699</v>
      </c>
    </row>
    <row r="539" spans="1:14">
      <c r="A539" s="68">
        <v>43157</v>
      </c>
      <c r="B539">
        <v>32.880000000000003</v>
      </c>
      <c r="C539" s="71">
        <f t="shared" si="99"/>
        <v>2.1752641392169147E-2</v>
      </c>
      <c r="D539" s="26">
        <f t="shared" si="103"/>
        <v>32.464591897992918</v>
      </c>
      <c r="E539" s="26">
        <f>D539*((1-VLOOKUP(A539,USD!A:M,13,0)))</f>
        <v>32.621711441400471</v>
      </c>
      <c r="F539">
        <v>32.643300000000004</v>
      </c>
      <c r="G539" s="71">
        <f t="shared" si="100"/>
        <v>1.2795728445080812E-2</v>
      </c>
      <c r="H539" s="71">
        <f>(B539/(D539*(1-VLOOKUP(A539,USD!A:M,13,0))))-1</f>
        <v>7.9176887780245675E-3</v>
      </c>
      <c r="I539" s="71">
        <f t="shared" si="98"/>
        <v>7.2511051272390326E-3</v>
      </c>
      <c r="J539">
        <v>4071.09</v>
      </c>
      <c r="K539">
        <v>4118.42</v>
      </c>
      <c r="L539" s="71">
        <f t="shared" si="101"/>
        <v>1.1625879064329103E-2</v>
      </c>
      <c r="M539" s="70">
        <f t="shared" si="102"/>
        <v>1</v>
      </c>
      <c r="N539" s="50" t="s">
        <v>700</v>
      </c>
    </row>
    <row r="540" spans="1:14">
      <c r="A540" s="68">
        <v>43158</v>
      </c>
      <c r="B540">
        <v>31.65</v>
      </c>
      <c r="C540" s="71">
        <f t="shared" si="99"/>
        <v>-3.7408759124087698E-2</v>
      </c>
      <c r="D540" s="26">
        <f t="shared" si="103"/>
        <v>32.172168412643686</v>
      </c>
      <c r="E540" s="26">
        <f>D540*((1-VLOOKUP(A540,USD!A:M,13,0)))</f>
        <v>32.022643255752733</v>
      </c>
      <c r="F540" s="70">
        <v>32.018500000000003</v>
      </c>
      <c r="G540" s="71">
        <f t="shared" si="100"/>
        <v>-1.6230438867107067E-2</v>
      </c>
      <c r="H540" s="71">
        <f>(B540/(D540*(1-VLOOKUP(A540,USD!A:M,13,0))))-1</f>
        <v>-1.1636867474573376E-2</v>
      </c>
      <c r="I540" s="71">
        <f t="shared" si="98"/>
        <v>-1.1508971375923438E-2</v>
      </c>
      <c r="J540" s="70">
        <v>4118.42</v>
      </c>
      <c r="K540" s="70">
        <v>4058.98</v>
      </c>
      <c r="L540" s="71">
        <f t="shared" si="101"/>
        <v>-1.4432719343826061E-2</v>
      </c>
      <c r="M540" s="70">
        <f t="shared" si="102"/>
        <v>2</v>
      </c>
      <c r="N540" s="50" t="s">
        <v>703</v>
      </c>
    </row>
    <row r="541" spans="1:14">
      <c r="A541" s="68">
        <v>43159</v>
      </c>
      <c r="B541">
        <v>31.3</v>
      </c>
      <c r="C541" s="71">
        <f t="shared" si="99"/>
        <v>-1.1058451816745585E-2</v>
      </c>
      <c r="D541" s="26">
        <f t="shared" si="103"/>
        <v>31.739727059507565</v>
      </c>
      <c r="E541" s="26">
        <f>D541*((1-VLOOKUP(A541,USD!A:M,13,0)))</f>
        <v>31.720589796231</v>
      </c>
      <c r="F541">
        <v>31.717400000000001</v>
      </c>
      <c r="G541" s="71">
        <f t="shared" si="100"/>
        <v>-1.3854153776531763E-2</v>
      </c>
      <c r="H541" s="71">
        <f>(B541/(D541*(1-VLOOKUP(A541,USD!A:M,13,0))))-1</f>
        <v>-1.3259204791992052E-2</v>
      </c>
      <c r="I541" s="71">
        <f t="shared" si="98"/>
        <v>-1.3159968976019454E-2</v>
      </c>
      <c r="J541">
        <v>4058.98</v>
      </c>
      <c r="K541">
        <v>4023.64</v>
      </c>
      <c r="L541" s="71">
        <f t="shared" si="101"/>
        <v>-8.7066208751952479E-3</v>
      </c>
      <c r="M541" s="70">
        <f t="shared" si="102"/>
        <v>3</v>
      </c>
      <c r="N541" s="50" t="s">
        <v>704</v>
      </c>
    </row>
    <row r="542" spans="1:14">
      <c r="A542" s="68">
        <v>43160</v>
      </c>
      <c r="B542">
        <v>31.31</v>
      </c>
      <c r="C542" s="71">
        <f t="shared" si="99"/>
        <v>3.1948881789123362E-4</v>
      </c>
      <c r="D542" s="26">
        <f t="shared" si="103"/>
        <v>31.918016315077896</v>
      </c>
      <c r="E542" s="26">
        <f>D542*((1-VLOOKUP(A542,USD!A:M,13,0)))</f>
        <v>31.808745733999054</v>
      </c>
      <c r="F542">
        <v>31.817499999999999</v>
      </c>
      <c r="G542" s="71">
        <f t="shared" si="100"/>
        <v>-1.9049314001091999E-2</v>
      </c>
      <c r="H542" s="71">
        <f>(B542/(D542*(1-VLOOKUP(A542,USD!A:M,13,0))))-1</f>
        <v>-1.5679515884399198E-2</v>
      </c>
      <c r="I542" s="71">
        <f t="shared" si="98"/>
        <v>-1.5950341793038447E-2</v>
      </c>
      <c r="J542">
        <v>4023.64</v>
      </c>
      <c r="K542">
        <v>4049.09</v>
      </c>
      <c r="L542" s="71">
        <f t="shared" si="101"/>
        <v>6.3251185493733431E-3</v>
      </c>
      <c r="M542" s="70">
        <f t="shared" si="102"/>
        <v>4</v>
      </c>
    </row>
    <row r="543" spans="1:14">
      <c r="A543" s="68">
        <v>43161</v>
      </c>
      <c r="B543">
        <v>31.64</v>
      </c>
      <c r="C543" s="71">
        <f t="shared" si="99"/>
        <v>1.0539763653784728E-2</v>
      </c>
      <c r="D543" s="26">
        <f t="shared" si="103"/>
        <v>31.561095468364496</v>
      </c>
      <c r="E543" s="26">
        <f>D543*((1-VLOOKUP(A543,USD!A:M,13,0)))</f>
        <v>31.684681176084933</v>
      </c>
      <c r="F543">
        <v>31.674900000000001</v>
      </c>
      <c r="G543" s="71">
        <f t="shared" si="100"/>
        <v>2.5000568093269671E-3</v>
      </c>
      <c r="H543" s="71">
        <f>(B543/(D543*(1-VLOOKUP(A543,USD!A:M,13,0))))-1</f>
        <v>-1.4101822845121736E-3</v>
      </c>
      <c r="I543" s="71">
        <f t="shared" si="98"/>
        <v>-1.1018187902724907E-3</v>
      </c>
      <c r="J543">
        <v>4049.09</v>
      </c>
      <c r="K543">
        <v>4016.46</v>
      </c>
      <c r="L543" s="71">
        <f t="shared" si="101"/>
        <v>-8.0586008214191818E-3</v>
      </c>
      <c r="M543" s="70">
        <f t="shared" si="102"/>
        <v>5</v>
      </c>
      <c r="N543" s="50" t="s">
        <v>706</v>
      </c>
    </row>
    <row r="544" spans="1:14">
      <c r="A544" s="68">
        <v>43164</v>
      </c>
      <c r="B544">
        <v>31.68</v>
      </c>
      <c r="C544" s="71">
        <f t="shared" si="99"/>
        <v>1.2642225031604948E-3</v>
      </c>
      <c r="D544" s="26">
        <f t="shared" si="103"/>
        <v>31.687833487698125</v>
      </c>
      <c r="E544" s="26">
        <f>D544*((1-VLOOKUP(A544,USD!A:M,13,0)))</f>
        <v>31.650162599880051</v>
      </c>
      <c r="F544">
        <v>31.648900000000001</v>
      </c>
      <c r="G544" s="71">
        <f t="shared" si="100"/>
        <v>-2.4720805545652702E-4</v>
      </c>
      <c r="H544" s="71">
        <f>(B544/(D544*(1-VLOOKUP(A544,USD!A:M,13,0))))-1</f>
        <v>9.4272501841929923E-4</v>
      </c>
      <c r="I544" s="71">
        <f t="shared" si="98"/>
        <v>9.8265658522089794E-4</v>
      </c>
      <c r="J544">
        <v>4016.46</v>
      </c>
      <c r="K544">
        <v>4018.1</v>
      </c>
      <c r="L544" s="71">
        <f t="shared" si="101"/>
        <v>4.0831976417043947E-4</v>
      </c>
      <c r="M544" s="70">
        <f t="shared" si="102"/>
        <v>1</v>
      </c>
    </row>
    <row r="545" spans="1:14">
      <c r="A545" s="68">
        <v>43165</v>
      </c>
      <c r="B545">
        <v>32.11</v>
      </c>
      <c r="C545" s="71">
        <f t="shared" si="99"/>
        <v>1.3573232323232265E-2</v>
      </c>
      <c r="D545" s="26">
        <f t="shared" si="103"/>
        <v>32.030599234464049</v>
      </c>
      <c r="E545" s="26">
        <f>D545*((1-VLOOKUP(A545,USD!A:M,13,0)))</f>
        <v>32.149513168616956</v>
      </c>
      <c r="F545">
        <v>32.150799999999997</v>
      </c>
      <c r="G545" s="71">
        <f t="shared" si="100"/>
        <v>2.4789035307999363E-3</v>
      </c>
      <c r="H545" s="71">
        <f>(B545/(D545*(1-VLOOKUP(A545,USD!A:M,13,0))))-1</f>
        <v>-1.2290440732249941E-3</v>
      </c>
      <c r="I545" s="71">
        <f t="shared" si="98"/>
        <v>-1.2690197444541473E-3</v>
      </c>
      <c r="J545">
        <v>4018.1</v>
      </c>
      <c r="K545">
        <v>4066.56</v>
      </c>
      <c r="L545" s="71">
        <f t="shared" si="101"/>
        <v>1.2060426569771687E-2</v>
      </c>
      <c r="M545" s="70">
        <f t="shared" si="102"/>
        <v>2</v>
      </c>
      <c r="N545" s="50" t="s">
        <v>717</v>
      </c>
    </row>
    <row r="546" spans="1:14">
      <c r="A546" s="68">
        <v>43166</v>
      </c>
      <c r="B546">
        <v>31.92</v>
      </c>
      <c r="C546" s="71">
        <f t="shared" si="99"/>
        <v>-5.9171597633135287E-3</v>
      </c>
      <c r="D546" s="26">
        <f t="shared" si="103"/>
        <v>31.91432729874882</v>
      </c>
      <c r="E546" s="26">
        <f>D546*((1-VLOOKUP(A546,USD!A:M,13,0)))</f>
        <v>31.857403938648069</v>
      </c>
      <c r="F546">
        <v>31.8597</v>
      </c>
      <c r="G546" s="71">
        <f t="shared" si="100"/>
        <v>1.7774779327406343E-4</v>
      </c>
      <c r="H546" s="71">
        <f>(B546/(D546*(1-VLOOKUP(A546,USD!A:M,13,0))))-1</f>
        <v>1.9648826838647437E-3</v>
      </c>
      <c r="I546" s="71">
        <f t="shared" si="98"/>
        <v>1.8926731890132054E-3</v>
      </c>
      <c r="J546">
        <v>4066.56</v>
      </c>
      <c r="K546">
        <v>4036.65</v>
      </c>
      <c r="L546" s="71">
        <f t="shared" si="101"/>
        <v>-7.3551109537298709E-3</v>
      </c>
      <c r="M546" s="70">
        <f t="shared" si="102"/>
        <v>3</v>
      </c>
    </row>
    <row r="547" spans="1:14">
      <c r="A547" s="68">
        <v>43167</v>
      </c>
      <c r="B547">
        <v>32.049999999999997</v>
      </c>
      <c r="C547" s="71">
        <f t="shared" si="99"/>
        <v>4.0726817042604502E-3</v>
      </c>
      <c r="D547" s="26">
        <f t="shared" si="103"/>
        <v>32.182902337334177</v>
      </c>
      <c r="E547" s="26">
        <f>D547*((1-VLOOKUP(A547,USD!A:M,13,0)))</f>
        <v>32.073553310058514</v>
      </c>
      <c r="F547">
        <v>32.0745</v>
      </c>
      <c r="G547" s="71">
        <f t="shared" si="100"/>
        <v>-4.12959452634587E-3</v>
      </c>
      <c r="H547" s="71">
        <f>(B547/(D547*(1-VLOOKUP(A547,USD!A:M,13,0))))-1</f>
        <v>-7.3435299889679229E-4</v>
      </c>
      <c r="I547" s="71">
        <f t="shared" si="98"/>
        <v>-7.6384666947271196E-4</v>
      </c>
      <c r="J547">
        <v>4036.65</v>
      </c>
      <c r="K547">
        <v>4077.6</v>
      </c>
      <c r="L547" s="71">
        <f t="shared" si="101"/>
        <v>1.014455055553487E-2</v>
      </c>
      <c r="M547" s="70">
        <f t="shared" si="102"/>
        <v>4</v>
      </c>
    </row>
    <row r="548" spans="1:14" ht="28">
      <c r="A548" s="68">
        <v>43168</v>
      </c>
      <c r="B548">
        <v>32.64</v>
      </c>
      <c r="C548" s="71">
        <f t="shared" si="99"/>
        <v>1.8408736349454058E-2</v>
      </c>
      <c r="D548" s="26">
        <f t="shared" si="103"/>
        <v>32.320470574602709</v>
      </c>
      <c r="E548" s="26">
        <f>D548*((1-VLOOKUP(A548,USD!A:M,13,0)))</f>
        <v>32.408028175592314</v>
      </c>
      <c r="F548">
        <v>32.410299999999999</v>
      </c>
      <c r="G548" s="71">
        <f t="shared" si="100"/>
        <v>9.8862862983306599E-3</v>
      </c>
      <c r="H548" s="71">
        <f>(B548/(D548*(1-VLOOKUP(A548,USD!A:M,13,0))))-1</f>
        <v>7.1578506150027366E-3</v>
      </c>
      <c r="I548" s="71">
        <f t="shared" si="98"/>
        <v>7.0872531263210803E-3</v>
      </c>
      <c r="J548">
        <v>4077.6</v>
      </c>
      <c r="K548">
        <v>4108.87</v>
      </c>
      <c r="L548" s="71">
        <f t="shared" si="101"/>
        <v>7.6687267019814875E-3</v>
      </c>
      <c r="M548" s="70">
        <f t="shared" si="102"/>
        <v>5</v>
      </c>
      <c r="N548" s="50" t="s">
        <v>719</v>
      </c>
    </row>
    <row r="549" spans="1:14">
      <c r="A549" s="68">
        <v>43171</v>
      </c>
      <c r="B549">
        <v>32.57</v>
      </c>
      <c r="C549" s="71">
        <f t="shared" si="99"/>
        <v>-2.1446078431373028E-3</v>
      </c>
      <c r="D549" s="26">
        <f t="shared" si="103"/>
        <v>32.558592265270015</v>
      </c>
      <c r="E549" s="26">
        <f>D549*((1-VLOOKUP(A549,USD!A:M,13,0)))</f>
        <v>32.575890729645018</v>
      </c>
      <c r="F549">
        <v>32.5852</v>
      </c>
      <c r="G549" s="71">
        <f t="shared" si="100"/>
        <v>3.5037555177575008E-4</v>
      </c>
      <c r="H549" s="71">
        <f>(B549/(D549*(1-VLOOKUP(A549,USD!A:M,13,0))))-1</f>
        <v>-1.808309615815018E-4</v>
      </c>
      <c r="I549" s="71">
        <f t="shared" si="98"/>
        <v>-4.6646944011397018E-4</v>
      </c>
      <c r="J549">
        <v>4108.87</v>
      </c>
      <c r="K549">
        <v>4127.67</v>
      </c>
      <c r="L549" s="71">
        <f t="shared" si="101"/>
        <v>4.5754672209148417E-3</v>
      </c>
      <c r="M549" s="70">
        <f t="shared" si="102"/>
        <v>1</v>
      </c>
      <c r="N549" s="50" t="s">
        <v>722</v>
      </c>
    </row>
    <row r="550" spans="1:14">
      <c r="A550" s="68">
        <v>43172</v>
      </c>
      <c r="B550">
        <v>31.93</v>
      </c>
      <c r="C550" s="71">
        <f t="shared" si="99"/>
        <v>-1.964998464844947E-2</v>
      </c>
      <c r="D550" s="26">
        <f t="shared" si="103"/>
        <v>32.2976884053231</v>
      </c>
      <c r="E550" s="26">
        <f>D550*((1-VLOOKUP(A550,USD!A:M,13,0)))</f>
        <v>32.29431700177323</v>
      </c>
      <c r="F550">
        <v>32.282600000000002</v>
      </c>
      <c r="G550" s="71">
        <f t="shared" si="100"/>
        <v>-1.1384356697877518E-2</v>
      </c>
      <c r="H550" s="71">
        <f>(B550/(D550*(1-VLOOKUP(A550,USD!A:M,13,0))))-1</f>
        <v>-1.128114899451893E-2</v>
      </c>
      <c r="I550" s="71">
        <f t="shared" si="98"/>
        <v>-1.0922292504321307E-2</v>
      </c>
      <c r="J550">
        <v>4127.67</v>
      </c>
      <c r="K550">
        <v>4091.25</v>
      </c>
      <c r="L550" s="71">
        <f t="shared" si="101"/>
        <v>-8.8233797759995625E-3</v>
      </c>
      <c r="M550" s="70">
        <f t="shared" si="102"/>
        <v>2</v>
      </c>
      <c r="N550" s="50" t="s">
        <v>725</v>
      </c>
    </row>
    <row r="551" spans="1:14">
      <c r="A551" s="68">
        <v>43173</v>
      </c>
      <c r="B551">
        <v>32.08</v>
      </c>
      <c r="C551" s="71">
        <f t="shared" si="99"/>
        <v>4.6977763858440102E-3</v>
      </c>
      <c r="D551" s="26">
        <f t="shared" si="103"/>
        <v>32.141278553987171</v>
      </c>
      <c r="E551" s="26">
        <f>D551*((1-VLOOKUP(A551,USD!A:M,13,0)))</f>
        <v>32.24167558377188</v>
      </c>
      <c r="F551">
        <v>32.243699999999997</v>
      </c>
      <c r="G551" s="71">
        <f t="shared" si="100"/>
        <v>-1.9065375350343361E-3</v>
      </c>
      <c r="H551" s="71">
        <f>(B551/(D551*(1-VLOOKUP(A551,USD!A:M,13,0))))-1</f>
        <v>-5.0144907435659691E-3</v>
      </c>
      <c r="I551" s="71">
        <f t="shared" si="98"/>
        <v>-5.0769607706311337E-3</v>
      </c>
      <c r="J551">
        <v>4091.25</v>
      </c>
      <c r="K551">
        <v>4073.34</v>
      </c>
      <c r="L551" s="71">
        <f t="shared" si="101"/>
        <v>-4.3776351970669092E-3</v>
      </c>
      <c r="M551" s="70">
        <f t="shared" si="102"/>
        <v>3</v>
      </c>
    </row>
    <row r="552" spans="1:14">
      <c r="A552" s="68">
        <v>43174</v>
      </c>
      <c r="B552">
        <v>32.18</v>
      </c>
      <c r="C552" s="71">
        <f t="shared" si="99"/>
        <v>3.1172069825435855E-3</v>
      </c>
      <c r="D552" s="26">
        <f t="shared" si="103"/>
        <v>32.424338305174622</v>
      </c>
      <c r="E552" s="26">
        <f>D552*((1-VLOOKUP(A552,USD!A:M,13,0)))</f>
        <v>32.29289315185413</v>
      </c>
      <c r="F552">
        <v>32.295299999999997</v>
      </c>
      <c r="G552" s="71">
        <f t="shared" si="100"/>
        <v>-7.5356450723815804E-3</v>
      </c>
      <c r="H552" s="71">
        <f>(B552/(D552*(1-VLOOKUP(A552,USD!A:M,13,0))))-1</f>
        <v>-3.4959132129556147E-3</v>
      </c>
      <c r="I552" s="71">
        <f t="shared" si="98"/>
        <v>-3.5701789424467112E-3</v>
      </c>
      <c r="J552">
        <v>4073.34</v>
      </c>
      <c r="K552">
        <v>4096.16</v>
      </c>
      <c r="L552" s="71">
        <f t="shared" si="101"/>
        <v>5.6022821566577008E-3</v>
      </c>
      <c r="M552" s="70">
        <f t="shared" si="102"/>
        <v>4</v>
      </c>
    </row>
    <row r="553" spans="1:14">
      <c r="A553" s="68">
        <v>43175</v>
      </c>
      <c r="B553">
        <v>31.95</v>
      </c>
      <c r="C553" s="71">
        <f t="shared" si="99"/>
        <v>-7.1472964574269549E-3</v>
      </c>
      <c r="D553" s="26">
        <f t="shared" si="103"/>
        <v>31.981978444689659</v>
      </c>
      <c r="E553" s="26">
        <f>D553*((1-VLOOKUP(A553,USD!A:M,13,0)))</f>
        <v>32.002096855269052</v>
      </c>
      <c r="F553">
        <v>31.991499999999998</v>
      </c>
      <c r="G553" s="71">
        <f t="shared" si="100"/>
        <v>-9.9988950792906373E-4</v>
      </c>
      <c r="H553" s="71">
        <f>(B553/(D553*(1-VLOOKUP(A553,USD!A:M,13,0))))-1</f>
        <v>-1.6279200548846573E-3</v>
      </c>
      <c r="I553" s="71">
        <f t="shared" si="98"/>
        <v>-1.2972195739493486E-3</v>
      </c>
      <c r="J553">
        <v>4096.16</v>
      </c>
      <c r="K553">
        <v>4056.42</v>
      </c>
      <c r="L553" s="71">
        <f t="shared" si="101"/>
        <v>-9.7017694621303052E-3</v>
      </c>
      <c r="M553" s="70">
        <f t="shared" si="102"/>
        <v>5</v>
      </c>
      <c r="N553" s="50" t="s">
        <v>731</v>
      </c>
    </row>
    <row r="554" spans="1:14">
      <c r="A554" s="68">
        <v>43178</v>
      </c>
      <c r="B554">
        <v>31.92</v>
      </c>
      <c r="C554" s="71">
        <f t="shared" si="99"/>
        <v>-9.3896713615015948E-4</v>
      </c>
      <c r="D554" s="26">
        <f t="shared" si="103"/>
        <v>32.13211868470227</v>
      </c>
      <c r="E554" s="26">
        <f>D554*((1-VLOOKUP(A554,USD!A:M,13,0)))</f>
        <v>32.163911089801161</v>
      </c>
      <c r="F554">
        <v>32.158700000000003</v>
      </c>
      <c r="G554" s="71">
        <f t="shared" si="100"/>
        <v>-6.6014534174883011E-3</v>
      </c>
      <c r="H554" s="71">
        <f>(B554/(D554*(1-VLOOKUP(A554,USD!A:M,13,0))))-1</f>
        <v>-7.5833778149728692E-3</v>
      </c>
      <c r="I554" s="71">
        <f t="shared" si="98"/>
        <v>-7.4225637230360686E-3</v>
      </c>
      <c r="J554">
        <v>4056.42</v>
      </c>
      <c r="K554">
        <v>4074.25</v>
      </c>
      <c r="L554" s="71">
        <f t="shared" si="101"/>
        <v>4.3955014520191682E-3</v>
      </c>
      <c r="M554" s="70">
        <f t="shared" si="102"/>
        <v>1</v>
      </c>
      <c r="N554" s="50" t="s">
        <v>732</v>
      </c>
    </row>
    <row r="555" spans="1:14">
      <c r="A555" s="68">
        <v>43179</v>
      </c>
      <c r="B555">
        <v>32.18</v>
      </c>
      <c r="C555" s="71">
        <f t="shared" si="99"/>
        <v>8.1453634085213444E-3</v>
      </c>
      <c r="D555" s="26">
        <f t="shared" si="103"/>
        <v>32.185931395962449</v>
      </c>
      <c r="E555" s="26">
        <f>D555*((1-VLOOKUP(A555,USD!A:M,13,0)))</f>
        <v>32.115866769576947</v>
      </c>
      <c r="F555">
        <v>32.121099999999998</v>
      </c>
      <c r="G555" s="71">
        <f t="shared" si="100"/>
        <v>-1.8428536025505426E-4</v>
      </c>
      <c r="H555" s="71">
        <f>(B555/(D555*(1-VLOOKUP(A555,USD!A:M,13,0))))-1</f>
        <v>1.996932883150615E-3</v>
      </c>
      <c r="I555" s="71">
        <f t="shared" si="98"/>
        <v>1.8336856458838202E-3</v>
      </c>
      <c r="J555">
        <v>4074.25</v>
      </c>
      <c r="K555">
        <v>4077.7</v>
      </c>
      <c r="L555" s="71">
        <f t="shared" si="101"/>
        <v>8.4678161624829329E-4</v>
      </c>
      <c r="M555" s="70">
        <f t="shared" si="102"/>
        <v>2</v>
      </c>
      <c r="N555" s="50" t="s">
        <v>738</v>
      </c>
    </row>
    <row r="556" spans="1:14">
      <c r="A556" s="68">
        <v>43180</v>
      </c>
      <c r="B556">
        <v>31.91</v>
      </c>
      <c r="C556" s="71">
        <f t="shared" si="99"/>
        <v>-8.3903045369795315E-3</v>
      </c>
      <c r="D556" s="26">
        <f t="shared" si="103"/>
        <v>31.989943633666041</v>
      </c>
      <c r="E556" s="26">
        <f>D556*((1-VLOOKUP(A556,USD!A:M,13,0)))</f>
        <v>32.129371529918828</v>
      </c>
      <c r="F556">
        <v>32.119399999999999</v>
      </c>
      <c r="G556" s="71">
        <f t="shared" si="100"/>
        <v>-2.4990238989326397E-3</v>
      </c>
      <c r="H556" s="71">
        <f>(B556/(D556*(1-VLOOKUP(A556,USD!A:M,13,0))))-1</f>
        <v>-6.8277566436227843E-3</v>
      </c>
      <c r="I556" s="71">
        <f t="shared" si="98"/>
        <v>-6.5194243977160227E-3</v>
      </c>
      <c r="J556">
        <v>4077.7</v>
      </c>
      <c r="K556">
        <v>4061.05</v>
      </c>
      <c r="L556" s="71">
        <f t="shared" si="101"/>
        <v>-4.0831841479264108E-3</v>
      </c>
      <c r="M556" s="70">
        <f t="shared" si="102"/>
        <v>3</v>
      </c>
    </row>
    <row r="557" spans="1:14">
      <c r="A557" s="68">
        <v>43181</v>
      </c>
      <c r="B557">
        <v>31.07</v>
      </c>
      <c r="C557" s="71">
        <f t="shared" si="99"/>
        <v>-2.6324036352240676E-2</v>
      </c>
      <c r="D557" s="26">
        <f t="shared" si="103"/>
        <v>31.797498132256433</v>
      </c>
      <c r="E557" s="26">
        <f>D557*((1-VLOOKUP(A557,USD!A:M,13,0)))</f>
        <v>31.628368860678336</v>
      </c>
      <c r="F557">
        <v>31.623799999999999</v>
      </c>
      <c r="G557" s="71">
        <f t="shared" si="100"/>
        <v>-2.2879099771640043E-2</v>
      </c>
      <c r="H557" s="71">
        <f>(B557/(D557*(1-VLOOKUP(A557,USD!A:M,13,0))))-1</f>
        <v>-1.7654051751385791E-2</v>
      </c>
      <c r="I557" s="71">
        <f t="shared" si="98"/>
        <v>-1.7512126942366146E-2</v>
      </c>
      <c r="J557">
        <v>4061.05</v>
      </c>
      <c r="K557">
        <v>4020.35</v>
      </c>
      <c r="L557" s="71">
        <f t="shared" si="101"/>
        <v>-1.0022038635328356E-2</v>
      </c>
      <c r="M557" s="70">
        <f t="shared" si="102"/>
        <v>4</v>
      </c>
    </row>
    <row r="558" spans="1:14">
      <c r="A558" s="68">
        <v>43182</v>
      </c>
      <c r="B558">
        <v>30.2</v>
      </c>
      <c r="C558" s="71">
        <f t="shared" si="99"/>
        <v>-2.8001287415513443E-2</v>
      </c>
      <c r="D558" s="26">
        <f t="shared" si="103"/>
        <v>30.71599277973311</v>
      </c>
      <c r="E558" s="26">
        <f>D558*((1-VLOOKUP(A558,USD!A:M,13,0)))</f>
        <v>30.838595878625352</v>
      </c>
      <c r="F558">
        <v>30.797899999999998</v>
      </c>
      <c r="G558" s="71">
        <f t="shared" si="100"/>
        <v>-1.6798831261399805E-2</v>
      </c>
      <c r="H558" s="71">
        <f>(B558/(D558*(1-VLOOKUP(A558,USD!A:M,13,0))))-1</f>
        <v>-2.070768335687978E-2</v>
      </c>
      <c r="I558" s="71">
        <f t="shared" si="98"/>
        <v>-1.9413661321064035E-2</v>
      </c>
      <c r="J558">
        <v>4020.35</v>
      </c>
      <c r="K558">
        <v>3904.94</v>
      </c>
      <c r="L558" s="71">
        <f t="shared" si="101"/>
        <v>-2.8706455905580297E-2</v>
      </c>
      <c r="M558" s="70">
        <f t="shared" si="102"/>
        <v>5</v>
      </c>
    </row>
    <row r="559" spans="1:14">
      <c r="A559" s="68">
        <v>43185</v>
      </c>
      <c r="B559">
        <v>31.02</v>
      </c>
      <c r="C559" s="71">
        <f t="shared" si="99"/>
        <v>2.7152317880794641E-2</v>
      </c>
      <c r="D559" s="26">
        <f t="shared" si="103"/>
        <v>30.600332970801084</v>
      </c>
      <c r="E559" s="26">
        <f>D559*((1-VLOOKUP(A559,USD!A:M,13,0)))</f>
        <v>30.870723772446691</v>
      </c>
      <c r="F559">
        <v>30.877700000000001</v>
      </c>
      <c r="G559" s="71">
        <f t="shared" si="100"/>
        <v>1.3714459564847292E-2</v>
      </c>
      <c r="H559" s="71">
        <f>(B559/(D559*(1-VLOOKUP(A559,USD!A:M,13,0))))-1</f>
        <v>4.8355272993807485E-3</v>
      </c>
      <c r="I559" s="71">
        <f t="shared" si="98"/>
        <v>4.6085038717260662E-3</v>
      </c>
      <c r="J559">
        <v>3904.94</v>
      </c>
      <c r="K559">
        <v>3879.89</v>
      </c>
      <c r="L559" s="71">
        <f t="shared" si="101"/>
        <v>-6.4149513180741247E-3</v>
      </c>
      <c r="M559" s="70">
        <f t="shared" si="102"/>
        <v>1</v>
      </c>
    </row>
    <row r="560" spans="1:14">
      <c r="A560" s="68">
        <v>43186</v>
      </c>
      <c r="B560">
        <v>30.68</v>
      </c>
      <c r="C560" s="71">
        <f t="shared" si="99"/>
        <v>-1.0960670535138606E-2</v>
      </c>
      <c r="D560" s="26">
        <f t="shared" si="103"/>
        <v>31.143351249391092</v>
      </c>
      <c r="E560" s="26">
        <f>D560*((1-VLOOKUP(A560,USD!A:M,13,0)))</f>
        <v>31.085550258792903</v>
      </c>
      <c r="F560">
        <v>31.1114</v>
      </c>
      <c r="G560" s="71">
        <f t="shared" si="100"/>
        <v>-1.487801507553399E-2</v>
      </c>
      <c r="H560" s="71">
        <f>(B560/(D560*(1-VLOOKUP(A560,USD!A:M,13,0))))-1</f>
        <v>-1.3046262826831856E-2</v>
      </c>
      <c r="I560" s="71">
        <f t="shared" si="98"/>
        <v>-1.3866299812930305E-2</v>
      </c>
      <c r="J560">
        <v>3879.89</v>
      </c>
      <c r="K560">
        <v>3913.27</v>
      </c>
      <c r="L560" s="71">
        <f t="shared" si="101"/>
        <v>8.6033366925351018E-3</v>
      </c>
      <c r="M560" s="70">
        <f t="shared" si="102"/>
        <v>2</v>
      </c>
    </row>
    <row r="561" spans="1:14">
      <c r="A561" s="68">
        <v>43187</v>
      </c>
      <c r="B561">
        <v>30.2</v>
      </c>
      <c r="C561" s="71">
        <f t="shared" si="99"/>
        <v>-1.5645371577574951E-2</v>
      </c>
      <c r="D561" s="26">
        <f t="shared" si="103"/>
        <v>30.550511211339874</v>
      </c>
      <c r="E561" s="26">
        <f>D561*((1-VLOOKUP(A561,USD!A:M,13,0)))</f>
        <v>30.475754144940026</v>
      </c>
      <c r="F561">
        <v>30.454699999999999</v>
      </c>
      <c r="G561" s="71">
        <f t="shared" si="100"/>
        <v>-1.1473170085931961E-2</v>
      </c>
      <c r="H561" s="71">
        <f>(B561/(D561*(1-VLOOKUP(A561,USD!A:M,13,0))))-1</f>
        <v>-9.0483124266118597E-3</v>
      </c>
      <c r="I561" s="71">
        <f t="shared" si="98"/>
        <v>-8.3632411417613461E-3</v>
      </c>
      <c r="J561">
        <v>3913.27</v>
      </c>
      <c r="K561">
        <v>3842.72</v>
      </c>
      <c r="L561" s="71">
        <f t="shared" si="101"/>
        <v>-1.8028400800353728E-2</v>
      </c>
      <c r="M561" s="70">
        <f t="shared" si="102"/>
        <v>3</v>
      </c>
    </row>
    <row r="562" spans="1:14">
      <c r="A562" s="68">
        <v>43188</v>
      </c>
      <c r="B562">
        <v>31.28</v>
      </c>
      <c r="C562" s="71">
        <f t="shared" si="99"/>
        <v>3.5761589403973559E-2</v>
      </c>
      <c r="D562" s="26">
        <f t="shared" si="103"/>
        <v>30.861505531238294</v>
      </c>
      <c r="E562" s="26">
        <f>D562*((1-VLOOKUP(A562,USD!A:M,13,0)))</f>
        <v>30.926983208860335</v>
      </c>
      <c r="F562">
        <v>30.938199999999998</v>
      </c>
      <c r="G562" s="71">
        <f t="shared" si="100"/>
        <v>1.3560403536959864E-2</v>
      </c>
      <c r="H562" s="71">
        <f>(B562/(D562*(1-VLOOKUP(A562,USD!A:M,13,0))))-1</f>
        <v>1.1414523969428991E-2</v>
      </c>
      <c r="I562" s="71">
        <f t="shared" si="98"/>
        <v>1.1047830836959038E-2</v>
      </c>
      <c r="J562">
        <v>3842.72</v>
      </c>
      <c r="K562">
        <v>3894.05</v>
      </c>
      <c r="L562" s="71">
        <f t="shared" si="101"/>
        <v>1.3357725777574325E-2</v>
      </c>
      <c r="M562" s="70">
        <f t="shared" si="102"/>
        <v>4</v>
      </c>
    </row>
    <row r="563" spans="1:14" ht="28">
      <c r="A563" s="68">
        <v>43189</v>
      </c>
      <c r="B563">
        <v>31.28</v>
      </c>
      <c r="C563" s="71">
        <f t="shared" si="99"/>
        <v>0</v>
      </c>
      <c r="D563" s="26">
        <f t="shared" si="103"/>
        <v>30.973555218859541</v>
      </c>
      <c r="E563" s="26">
        <f>D563*((1-VLOOKUP(A563,USD!A:M,13,0)))</f>
        <v>31.011286132509756</v>
      </c>
      <c r="F563" s="70">
        <v>30.938199999999998</v>
      </c>
      <c r="G563" s="71">
        <f t="shared" si="100"/>
        <v>9.8937554625264656E-3</v>
      </c>
      <c r="H563" s="71">
        <f>(B563/(D563*(1-VLOOKUP(A563,USD!A:M,13,0))))-1</f>
        <v>8.6650346052092875E-3</v>
      </c>
      <c r="I563" s="71">
        <f t="shared" si="98"/>
        <v>1.1047830836959038E-2</v>
      </c>
      <c r="J563">
        <v>3894.05</v>
      </c>
      <c r="K563">
        <v>3898.5</v>
      </c>
      <c r="L563" s="71">
        <f t="shared" si="101"/>
        <v>1.1427690964420645E-3</v>
      </c>
      <c r="M563" s="70">
        <f t="shared" si="102"/>
        <v>5</v>
      </c>
      <c r="N563" s="50" t="s">
        <v>749</v>
      </c>
    </row>
    <row r="564" spans="1:14">
      <c r="A564" s="68">
        <v>43192</v>
      </c>
      <c r="B564">
        <v>30.55</v>
      </c>
      <c r="C564" s="71">
        <f t="shared" si="99"/>
        <v>-2.3337595907928388E-2</v>
      </c>
      <c r="D564" s="26">
        <f t="shared" si="103"/>
        <v>30.846301999230469</v>
      </c>
      <c r="E564" s="26">
        <f>D564*((1-VLOOKUP(A564,USD!A:M,13,0)))</f>
        <v>30.820852675076996</v>
      </c>
      <c r="F564">
        <v>30.8948</v>
      </c>
      <c r="G564" s="71">
        <f t="shared" si="100"/>
        <v>-9.6057543376791843E-3</v>
      </c>
      <c r="H564" s="71">
        <f>(B564/(D564*(1-VLOOKUP(A564,USD!A:M,13,0))))-1</f>
        <v>-8.7879682607229226E-3</v>
      </c>
      <c r="I564" s="71">
        <f t="shared" ref="I564:I628" si="104">+B564/F564-1</f>
        <v>-1.1160454186465052E-2</v>
      </c>
      <c r="J564">
        <v>3898.5</v>
      </c>
      <c r="K564">
        <v>3886.92</v>
      </c>
      <c r="L564" s="71">
        <f t="shared" si="101"/>
        <v>-2.9703732204694466E-3</v>
      </c>
      <c r="M564" s="70">
        <f t="shared" si="102"/>
        <v>1</v>
      </c>
    </row>
    <row r="565" spans="1:14">
      <c r="A565" s="68">
        <v>43193</v>
      </c>
      <c r="B565">
        <v>30.93</v>
      </c>
      <c r="C565" s="71">
        <f t="shared" si="99"/>
        <v>1.2438625204582721E-2</v>
      </c>
      <c r="D565" s="26">
        <f t="shared" si="103"/>
        <v>30.700541072108507</v>
      </c>
      <c r="E565" s="26">
        <f>D565*((1-VLOOKUP(A565,USD!A:M,13,0)))</f>
        <v>30.676627475107509</v>
      </c>
      <c r="F565">
        <v>30.669899999999998</v>
      </c>
      <c r="G565" s="71">
        <f t="shared" si="100"/>
        <v>7.4741004516025722E-3</v>
      </c>
      <c r="H565" s="71">
        <f>(B565/(D565*(1-VLOOKUP(A565,USD!A:M,13,0))))-1</f>
        <v>8.2594648025793305E-3</v>
      </c>
      <c r="I565" s="71">
        <f t="shared" si="104"/>
        <v>8.480627586004541E-3</v>
      </c>
      <c r="J565">
        <v>3886.92</v>
      </c>
      <c r="K565">
        <v>3862.48</v>
      </c>
      <c r="L565" s="71">
        <f t="shared" si="101"/>
        <v>-6.2877548290163343E-3</v>
      </c>
      <c r="M565" s="70">
        <f t="shared" si="102"/>
        <v>2</v>
      </c>
      <c r="N565" s="50" t="s">
        <v>751</v>
      </c>
    </row>
    <row r="566" spans="1:14">
      <c r="A566" s="68">
        <v>43194</v>
      </c>
      <c r="B566">
        <v>30.94</v>
      </c>
      <c r="C566" s="71">
        <f t="shared" si="99"/>
        <v>3.2331070158431174E-4</v>
      </c>
      <c r="D566" s="26">
        <f t="shared" si="103"/>
        <v>30.609393631552784</v>
      </c>
      <c r="E566" s="26">
        <f>D566*((1-VLOOKUP(A566,USD!A:M,13,0)))</f>
        <v>30.558622253834169</v>
      </c>
      <c r="F566">
        <v>30.556100000000001</v>
      </c>
      <c r="G566" s="71">
        <f t="shared" si="100"/>
        <v>1.0800814038551376E-2</v>
      </c>
      <c r="H566" s="71">
        <f>(B566/(D566*(1-VLOOKUP(A566,USD!A:M,13,0))))-1</f>
        <v>1.2480200939621211E-2</v>
      </c>
      <c r="I566" s="71">
        <f t="shared" si="104"/>
        <v>1.25637761363524E-2</v>
      </c>
      <c r="J566">
        <v>3862.48</v>
      </c>
      <c r="K566">
        <v>3854.86</v>
      </c>
      <c r="L566" s="71">
        <f t="shared" si="101"/>
        <v>-1.9728257492594992E-3</v>
      </c>
      <c r="M566" s="70">
        <f t="shared" si="102"/>
        <v>3</v>
      </c>
    </row>
    <row r="567" spans="1:14">
      <c r="A567" s="68">
        <v>43195</v>
      </c>
      <c r="B567">
        <v>31.07</v>
      </c>
      <c r="C567" s="71">
        <f t="shared" si="99"/>
        <v>4.2016806722688926E-3</v>
      </c>
      <c r="D567" s="26">
        <f t="shared" si="103"/>
        <v>30.556100000000001</v>
      </c>
      <c r="E567" s="26">
        <f>D567*((1-VLOOKUP(A567,USD!A:M,13,0)))</f>
        <v>30.508899122847424</v>
      </c>
      <c r="F567">
        <v>30.508800000000001</v>
      </c>
      <c r="G567" s="71">
        <f t="shared" si="100"/>
        <v>1.6818245783984276E-2</v>
      </c>
      <c r="H567" s="71">
        <f>(B567/(D567*(1-VLOOKUP(A567,USD!A:M,13,0))))-1</f>
        <v>1.839138393336448E-2</v>
      </c>
      <c r="I567" s="71">
        <f t="shared" si="104"/>
        <v>1.8394692678833646E-2</v>
      </c>
      <c r="J567">
        <v>3854.86</v>
      </c>
      <c r="K567">
        <v>3854.86</v>
      </c>
      <c r="L567" s="71">
        <f t="shared" si="101"/>
        <v>0</v>
      </c>
      <c r="M567" s="70">
        <f t="shared" si="102"/>
        <v>4</v>
      </c>
      <c r="N567" s="50" t="s">
        <v>752</v>
      </c>
    </row>
    <row r="568" spans="1:14">
      <c r="A568" s="68">
        <v>43196</v>
      </c>
      <c r="B568">
        <v>30.28</v>
      </c>
      <c r="C568" s="71">
        <f t="shared" si="99"/>
        <v>-2.5426456388799479E-2</v>
      </c>
      <c r="D568" s="26">
        <f t="shared" si="103"/>
        <v>30.508800000000001</v>
      </c>
      <c r="E568" s="26">
        <f>D568*((1-VLOOKUP(A568,USD!A:M,13,0)))</f>
        <v>30.412998450203514</v>
      </c>
      <c r="F568">
        <v>30.4129</v>
      </c>
      <c r="G568" s="71">
        <f t="shared" si="100"/>
        <v>-7.4994755611496045E-3</v>
      </c>
      <c r="H568" s="71">
        <f>(B568/(D568*(1-VLOOKUP(A568,USD!A:M,13,0))))-1</f>
        <v>-4.3730791760396848E-3</v>
      </c>
      <c r="I568" s="71">
        <f t="shared" si="104"/>
        <v>-4.3698562123308804E-3</v>
      </c>
      <c r="J568">
        <v>3854.86</v>
      </c>
      <c r="K568">
        <v>3854.86</v>
      </c>
      <c r="L568" s="71">
        <f t="shared" si="101"/>
        <v>0</v>
      </c>
      <c r="M568" s="70">
        <f t="shared" si="102"/>
        <v>5</v>
      </c>
      <c r="N568" s="50" t="s">
        <v>753</v>
      </c>
    </row>
    <row r="569" spans="1:14">
      <c r="A569" s="68">
        <v>43199</v>
      </c>
      <c r="B569">
        <v>30.32</v>
      </c>
      <c r="C569" s="71">
        <f t="shared" si="99"/>
        <v>1.3210039630118242E-3</v>
      </c>
      <c r="D569" s="26">
        <f t="shared" si="103"/>
        <v>30.397673273996979</v>
      </c>
      <c r="E569" s="26">
        <f>D569*((1-VLOOKUP(A569,USD!A:M,13,0)))</f>
        <v>30.430959638309499</v>
      </c>
      <c r="F569">
        <v>30.428699999999999</v>
      </c>
      <c r="G569" s="71">
        <f t="shared" si="100"/>
        <v>-2.555237478107375E-3</v>
      </c>
      <c r="H569" s="71">
        <f>(B569/(D569*(1-VLOOKUP(A569,USD!A:M,13,0))))-1</f>
        <v>-3.6462747027474762E-3</v>
      </c>
      <c r="I569" s="71">
        <f t="shared" si="104"/>
        <v>-3.5722853753199502E-3</v>
      </c>
      <c r="J569">
        <v>3854.86</v>
      </c>
      <c r="K569">
        <v>3852.93</v>
      </c>
      <c r="L569" s="71">
        <f t="shared" si="101"/>
        <v>-5.0066669087855953E-4</v>
      </c>
      <c r="M569" s="70">
        <f t="shared" si="102"/>
        <v>1</v>
      </c>
    </row>
    <row r="570" spans="1:14">
      <c r="A570" s="68">
        <v>43200</v>
      </c>
      <c r="B570">
        <v>31.35</v>
      </c>
      <c r="C570" s="71">
        <f t="shared" si="99"/>
        <v>3.3970976253298257E-2</v>
      </c>
      <c r="D570" s="26">
        <f t="shared" si="103"/>
        <v>31.01501397092602</v>
      </c>
      <c r="E570" s="26">
        <f>D570*((1-VLOOKUP(A570,USD!A:M,13,0)))</f>
        <v>31.160721481572828</v>
      </c>
      <c r="F570">
        <v>31.166799999999999</v>
      </c>
      <c r="G570" s="71">
        <f t="shared" si="100"/>
        <v>1.0800769891253337E-2</v>
      </c>
      <c r="H570" s="71">
        <f>(B570/(D570*(1-VLOOKUP(A570,USD!A:M,13,0))))-1</f>
        <v>6.0742662373560741E-3</v>
      </c>
      <c r="I570" s="71">
        <f t="shared" si="104"/>
        <v>5.8780497195733972E-3</v>
      </c>
      <c r="J570">
        <v>3852.93</v>
      </c>
      <c r="K570">
        <v>3927.17</v>
      </c>
      <c r="L570" s="71">
        <f t="shared" si="101"/>
        <v>1.9268452839786843E-2</v>
      </c>
      <c r="M570" s="70">
        <f t="shared" si="102"/>
        <v>2</v>
      </c>
      <c r="N570" s="50" t="s">
        <v>756</v>
      </c>
    </row>
    <row r="571" spans="1:14">
      <c r="A571" s="68">
        <v>43201</v>
      </c>
      <c r="B571">
        <v>31.39</v>
      </c>
      <c r="C571" s="71">
        <f t="shared" si="99"/>
        <v>1.2759170653906526E-3</v>
      </c>
      <c r="D571" s="26">
        <f t="shared" si="103"/>
        <v>31.255447335358543</v>
      </c>
      <c r="E571" s="26">
        <f>D571*((1-VLOOKUP(A571,USD!A:M,13,0)))</f>
        <v>31.278907750064171</v>
      </c>
      <c r="F571">
        <v>31.281199999999998</v>
      </c>
      <c r="G571" s="71">
        <f t="shared" si="100"/>
        <v>4.3049348549633049E-3</v>
      </c>
      <c r="H571" s="71">
        <f>(B571/(D571*(1-VLOOKUP(A571,USD!A:M,13,0))))-1</f>
        <v>3.5516665359134336E-3</v>
      </c>
      <c r="I571" s="71">
        <f t="shared" si="104"/>
        <v>3.4781274375663696E-3</v>
      </c>
      <c r="J571">
        <v>3927.17</v>
      </c>
      <c r="K571">
        <v>3938.34</v>
      </c>
      <c r="L571" s="71">
        <f t="shared" si="101"/>
        <v>2.8442873621463693E-3</v>
      </c>
      <c r="M571" s="70">
        <f t="shared" si="102"/>
        <v>3</v>
      </c>
    </row>
    <row r="572" spans="1:14">
      <c r="A572" s="68">
        <v>43202</v>
      </c>
      <c r="B572">
        <v>31.26</v>
      </c>
      <c r="C572" s="71">
        <f t="shared" si="99"/>
        <v>-4.1414463204841878E-3</v>
      </c>
      <c r="D572" s="26">
        <f t="shared" si="103"/>
        <v>30.965873329372272</v>
      </c>
      <c r="E572" s="26">
        <f>D572*((1-VLOOKUP(A572,USD!A:M,13,0)))</f>
        <v>30.947588312059001</v>
      </c>
      <c r="F572">
        <v>30.945799999999998</v>
      </c>
      <c r="G572" s="71">
        <f t="shared" si="100"/>
        <v>9.4984135438136441E-3</v>
      </c>
      <c r="H572" s="71">
        <f>(B572/(D572*(1-VLOOKUP(A572,USD!A:M,13,0))))-1</f>
        <v>1.0094863767438289E-2</v>
      </c>
      <c r="I572" s="71">
        <f t="shared" si="104"/>
        <v>1.0153235657181403E-2</v>
      </c>
      <c r="J572">
        <v>3938.34</v>
      </c>
      <c r="K572">
        <v>3898.64</v>
      </c>
      <c r="L572" s="71">
        <f t="shared" si="101"/>
        <v>-1.0080389199510487E-2</v>
      </c>
      <c r="M572" s="70">
        <f t="shared" si="102"/>
        <v>4</v>
      </c>
    </row>
    <row r="573" spans="1:14">
      <c r="A573" s="68">
        <v>43203</v>
      </c>
      <c r="B573">
        <v>30.69</v>
      </c>
      <c r="C573" s="71">
        <f t="shared" si="99"/>
        <v>-1.8234165067178565E-2</v>
      </c>
      <c r="D573" s="26">
        <f t="shared" si="103"/>
        <v>30.72751631645907</v>
      </c>
      <c r="E573" s="26">
        <f>D573*((1-VLOOKUP(A573,USD!A:M,13,0)))</f>
        <v>30.745734066866756</v>
      </c>
      <c r="F573">
        <v>30.737200000000001</v>
      </c>
      <c r="G573" s="71">
        <f t="shared" si="100"/>
        <v>-1.2209355312903236E-3</v>
      </c>
      <c r="H573" s="71">
        <f>(B573/(D573*(1-VLOOKUP(A573,USD!A:M,13,0))))-1</f>
        <v>-1.8127414601825098E-3</v>
      </c>
      <c r="I573" s="71">
        <f t="shared" si="104"/>
        <v>-1.5355985580990383E-3</v>
      </c>
      <c r="J573">
        <v>3898.64</v>
      </c>
      <c r="K573">
        <v>3871.14</v>
      </c>
      <c r="L573" s="71">
        <f t="shared" si="101"/>
        <v>-7.0537418176594979E-3</v>
      </c>
      <c r="M573" s="70">
        <f t="shared" si="102"/>
        <v>5</v>
      </c>
      <c r="N573" s="50" t="s">
        <v>761</v>
      </c>
    </row>
    <row r="574" spans="1:14">
      <c r="A574" s="68">
        <v>43206</v>
      </c>
      <c r="B574">
        <v>30.32</v>
      </c>
      <c r="C574" s="71">
        <f t="shared" si="99"/>
        <v>-1.2056044314108894E-2</v>
      </c>
      <c r="D574" s="26">
        <f t="shared" si="103"/>
        <v>30.242691194841832</v>
      </c>
      <c r="E574" s="26">
        <f>D574*((1-VLOOKUP(A574,USD!A:M,13,0)))</f>
        <v>30.264515921476235</v>
      </c>
      <c r="F574">
        <v>30.256699999999999</v>
      </c>
      <c r="G574" s="71">
        <f t="shared" si="100"/>
        <v>2.5562806120691395E-3</v>
      </c>
      <c r="H574" s="71">
        <f>(B574/(D574*(1-VLOOKUP(A574,USD!A:M,13,0))))-1</f>
        <v>1.8333046749441362E-3</v>
      </c>
      <c r="I574" s="71">
        <f t="shared" si="104"/>
        <v>2.0920986095642746E-3</v>
      </c>
      <c r="J574">
        <v>3871.14</v>
      </c>
      <c r="K574">
        <v>3808.86</v>
      </c>
      <c r="L574" s="71">
        <f t="shared" si="101"/>
        <v>-1.608828407135876E-2</v>
      </c>
      <c r="M574" s="70">
        <f t="shared" si="102"/>
        <v>1</v>
      </c>
    </row>
    <row r="575" spans="1:14">
      <c r="A575" s="68">
        <v>43207</v>
      </c>
      <c r="B575">
        <v>30.1</v>
      </c>
      <c r="C575" s="71">
        <f t="shared" si="99"/>
        <v>-7.2559366754616494E-3</v>
      </c>
      <c r="D575" s="26">
        <f t="shared" si="103"/>
        <v>29.778326293956717</v>
      </c>
      <c r="E575" s="26">
        <f>D575*((1-VLOOKUP(A575,USD!A:M,13,0)))</f>
        <v>29.715302403463454</v>
      </c>
      <c r="F575">
        <v>29.6981</v>
      </c>
      <c r="G575" s="71">
        <f t="shared" si="100"/>
        <v>1.0802276221567375E-2</v>
      </c>
      <c r="H575" s="71">
        <f>(B575/(D575*(1-VLOOKUP(A575,USD!A:M,13,0))))-1</f>
        <v>1.2946110771927088E-2</v>
      </c>
      <c r="I575" s="71">
        <f t="shared" si="104"/>
        <v>1.3532852270010665E-2</v>
      </c>
      <c r="J575">
        <v>3808.86</v>
      </c>
      <c r="K575">
        <v>3748.64</v>
      </c>
      <c r="L575" s="71">
        <f t="shared" si="101"/>
        <v>-1.5810504980492968E-2</v>
      </c>
      <c r="M575" s="70">
        <f t="shared" si="102"/>
        <v>2</v>
      </c>
      <c r="N575" s="50" t="s">
        <v>762</v>
      </c>
    </row>
    <row r="576" spans="1:14">
      <c r="A576" s="68">
        <v>43208</v>
      </c>
      <c r="B576">
        <v>30.14</v>
      </c>
      <c r="C576" s="71">
        <f t="shared" si="99"/>
        <v>1.3289036544850141E-3</v>
      </c>
      <c r="D576" s="26">
        <f t="shared" si="103"/>
        <v>29.83785054526442</v>
      </c>
      <c r="E576" s="26">
        <f>D576*((1-VLOOKUP(A576,USD!A:M,13,0)))</f>
        <v>29.885842719980861</v>
      </c>
      <c r="F576">
        <v>29.889700000000001</v>
      </c>
      <c r="G576" s="71">
        <f t="shared" si="100"/>
        <v>1.0126381398593676E-2</v>
      </c>
      <c r="H576" s="71">
        <f>(B576/(D576*(1-VLOOKUP(A576,USD!A:M,13,0))))-1</f>
        <v>8.5042701455835257E-3</v>
      </c>
      <c r="I576" s="71">
        <f t="shared" si="104"/>
        <v>8.3741221892490447E-3</v>
      </c>
      <c r="J576">
        <v>3748.64</v>
      </c>
      <c r="K576">
        <v>3766.28</v>
      </c>
      <c r="L576" s="71">
        <f t="shared" si="101"/>
        <v>4.705706602928128E-3</v>
      </c>
      <c r="M576" s="70">
        <f t="shared" si="102"/>
        <v>3</v>
      </c>
      <c r="N576" s="50" t="s">
        <v>763</v>
      </c>
    </row>
    <row r="577" spans="1:14">
      <c r="A577" s="68">
        <v>43209</v>
      </c>
      <c r="B577">
        <v>30.23</v>
      </c>
      <c r="C577" s="71">
        <f t="shared" si="99"/>
        <v>2.9860650298605407E-3</v>
      </c>
      <c r="D577" s="26">
        <f t="shared" si="103"/>
        <v>30.251270231634397</v>
      </c>
      <c r="E577" s="26">
        <f>D577*((1-VLOOKUP(A577,USD!A:M,13,0)))</f>
        <v>30.211403667109181</v>
      </c>
      <c r="F577">
        <v>30.228999999999999</v>
      </c>
      <c r="G577" s="71">
        <f t="shared" si="100"/>
        <v>-7.0311862845862105E-4</v>
      </c>
      <c r="H577" s="71">
        <f>(B577/(D577*(1-VLOOKUP(A577,USD!A:M,13,0))))-1</f>
        <v>6.1554018130793864E-4</v>
      </c>
      <c r="I577" s="71">
        <f t="shared" si="104"/>
        <v>3.3080816434605254E-5</v>
      </c>
      <c r="J577">
        <v>3766.28</v>
      </c>
      <c r="K577">
        <v>3811.84</v>
      </c>
      <c r="L577" s="71">
        <f t="shared" si="101"/>
        <v>1.2096817018384165E-2</v>
      </c>
      <c r="M577" s="70">
        <f t="shared" si="102"/>
        <v>4</v>
      </c>
    </row>
    <row r="578" spans="1:14">
      <c r="A578" s="68">
        <v>43210</v>
      </c>
      <c r="B578">
        <v>29.65</v>
      </c>
      <c r="C578" s="71">
        <f t="shared" si="99"/>
        <v>-1.9186238835593894E-2</v>
      </c>
      <c r="D578" s="26">
        <f t="shared" si="103"/>
        <v>29.824634467868535</v>
      </c>
      <c r="E578" s="26">
        <f>D578*((1-VLOOKUP(A578,USD!A:M,13,0)))</f>
        <v>29.820645147430703</v>
      </c>
      <c r="F578">
        <v>29.802099999999999</v>
      </c>
      <c r="G578" s="71">
        <f t="shared" si="100"/>
        <v>-5.8553766369434657E-3</v>
      </c>
      <c r="H578" s="71">
        <f>(B578/(D578*(1-VLOOKUP(A578,USD!A:M,13,0))))-1</f>
        <v>-5.7223828185825054E-3</v>
      </c>
      <c r="I578" s="71">
        <f t="shared" si="104"/>
        <v>-5.1036671912382259E-3</v>
      </c>
      <c r="J578">
        <v>3811.84</v>
      </c>
      <c r="K578">
        <v>3760.85</v>
      </c>
      <c r="L578" s="71">
        <f t="shared" si="101"/>
        <v>-1.3376741940899994E-2</v>
      </c>
      <c r="M578" s="70">
        <f t="shared" si="102"/>
        <v>5</v>
      </c>
    </row>
    <row r="579" spans="1:14">
      <c r="A579" s="68">
        <v>43213</v>
      </c>
      <c r="B579">
        <v>29.7</v>
      </c>
      <c r="C579" s="71">
        <f t="shared" si="99"/>
        <v>1.6863406408094139E-3</v>
      </c>
      <c r="D579" s="26">
        <f t="shared" si="103"/>
        <v>29.845525158674231</v>
      </c>
      <c r="E579" s="26">
        <f>D579*((1-VLOOKUP(A579,USD!A:M,13,0)))</f>
        <v>29.708761786844633</v>
      </c>
      <c r="F579">
        <v>29.703600000000002</v>
      </c>
      <c r="G579" s="71">
        <f t="shared" si="100"/>
        <v>-4.875945653512348E-3</v>
      </c>
      <c r="H579" s="71">
        <f>(B579/(D579*(1-VLOOKUP(A579,USD!A:M,13,0))))-1</f>
        <v>-2.949226530374327E-4</v>
      </c>
      <c r="I579" s="71">
        <f t="shared" si="104"/>
        <v>-1.2119743061456134E-4</v>
      </c>
      <c r="J579">
        <v>3760.85</v>
      </c>
      <c r="K579">
        <v>3766.33</v>
      </c>
      <c r="L579" s="71">
        <f t="shared" si="101"/>
        <v>1.4571174069690773E-3</v>
      </c>
      <c r="M579" s="70">
        <f t="shared" si="102"/>
        <v>1</v>
      </c>
    </row>
    <row r="580" spans="1:14">
      <c r="A580" s="68">
        <v>43214</v>
      </c>
      <c r="B580">
        <v>30.37</v>
      </c>
      <c r="C580" s="71">
        <f t="shared" si="99"/>
        <v>2.2558922558922667E-2</v>
      </c>
      <c r="D580" s="26">
        <f t="shared" si="103"/>
        <v>30.312131322534135</v>
      </c>
      <c r="E580" s="26">
        <f>D580*((1-VLOOKUP(A580,USD!A:M,13,0)))</f>
        <v>30.378986566598883</v>
      </c>
      <c r="F580">
        <v>30.392800000000001</v>
      </c>
      <c r="G580" s="71">
        <f t="shared" si="100"/>
        <v>1.9090929915193122E-3</v>
      </c>
      <c r="H580" s="71">
        <f>(B580/(D580*(1-VLOOKUP(A580,USD!A:M,13,0))))-1</f>
        <v>-2.9581522014177075E-4</v>
      </c>
      <c r="I580" s="71">
        <f t="shared" si="104"/>
        <v>-7.5017767365959109E-4</v>
      </c>
      <c r="J580">
        <v>3766.33</v>
      </c>
      <c r="K580">
        <v>3843.49</v>
      </c>
      <c r="L580" s="71">
        <f t="shared" si="101"/>
        <v>2.0486786872100815E-2</v>
      </c>
      <c r="M580" s="70">
        <f t="shared" si="102"/>
        <v>2</v>
      </c>
    </row>
    <row r="581" spans="1:14">
      <c r="A581" s="68">
        <v>43215</v>
      </c>
      <c r="B581">
        <v>30.19</v>
      </c>
      <c r="C581" s="71">
        <f t="shared" ref="C581:C629" si="105">B581/B580-1</f>
        <v>-5.9269015475797993E-3</v>
      </c>
      <c r="D581" s="26">
        <f t="shared" si="103"/>
        <v>30.275846524903148</v>
      </c>
      <c r="E581" s="26">
        <f>D581*((1-VLOOKUP(A581,USD!A:M,13,0)))</f>
        <v>30.168861103731626</v>
      </c>
      <c r="F581">
        <v>30.170200000000001</v>
      </c>
      <c r="G581" s="71">
        <f t="shared" ref="G581:G629" si="106">+B581/D581-1</f>
        <v>-2.8354789297975191E-3</v>
      </c>
      <c r="H581" s="71">
        <f>(B581/(D581*(1-VLOOKUP(A581,USD!A:M,13,0))))-1</f>
        <v>7.0068592233862859E-4</v>
      </c>
      <c r="I581" s="71">
        <f t="shared" si="104"/>
        <v>6.562767233893041E-4</v>
      </c>
      <c r="J581">
        <v>3843.49</v>
      </c>
      <c r="K581">
        <v>3828.7</v>
      </c>
      <c r="L581" s="71">
        <f t="shared" ref="L581:L628" si="107">+K581/J581-1</f>
        <v>-3.848065169936743E-3</v>
      </c>
      <c r="M581" s="70">
        <f t="shared" ref="M581:M628" si="108">WEEKDAY(A581,2)</f>
        <v>3</v>
      </c>
      <c r="N581" s="50" t="s">
        <v>766</v>
      </c>
    </row>
    <row r="582" spans="1:14">
      <c r="A582" s="68">
        <v>43216</v>
      </c>
      <c r="B582">
        <v>29.81</v>
      </c>
      <c r="C582" s="71">
        <f t="shared" si="105"/>
        <v>-1.2586949320967267E-2</v>
      </c>
      <c r="D582" s="26">
        <f t="shared" si="103"/>
        <v>29.593304358659601</v>
      </c>
      <c r="E582" s="26">
        <f>D582*((1-VLOOKUP(A582,USD!A:M,13,0)))</f>
        <v>29.547878389946668</v>
      </c>
      <c r="F582">
        <v>29.530899999999999</v>
      </c>
      <c r="G582" s="71">
        <f t="shared" si="106"/>
        <v>7.3224550632848828E-3</v>
      </c>
      <c r="H582" s="71">
        <f>(B582/(D582*(1-VLOOKUP(A582,USD!A:M,13,0))))-1</f>
        <v>8.8710805762119982E-3</v>
      </c>
      <c r="I582" s="71">
        <f t="shared" si="104"/>
        <v>9.4511173042473029E-3</v>
      </c>
      <c r="J582">
        <v>3828.7</v>
      </c>
      <c r="K582">
        <v>3755.49</v>
      </c>
      <c r="L582" s="71">
        <f t="shared" si="107"/>
        <v>-1.9121372789719704E-2</v>
      </c>
      <c r="M582" s="70">
        <f t="shared" si="108"/>
        <v>4</v>
      </c>
      <c r="N582" s="50" t="s">
        <v>767</v>
      </c>
    </row>
    <row r="583" spans="1:14">
      <c r="A583" s="68">
        <v>43217</v>
      </c>
      <c r="B583">
        <v>29.71</v>
      </c>
      <c r="C583" s="71">
        <f t="shared" si="105"/>
        <v>-3.3545790003354226E-3</v>
      </c>
      <c r="D583" s="26">
        <f t="shared" si="103"/>
        <v>29.541830118573078</v>
      </c>
      <c r="E583" s="26">
        <f>D583*((1-VLOOKUP(A583,USD!A:M,13,0)))</f>
        <v>29.585680752322173</v>
      </c>
      <c r="F583">
        <v>29.603200000000001</v>
      </c>
      <c r="G583" s="71">
        <f t="shared" si="106"/>
        <v>5.6926020071177419E-3</v>
      </c>
      <c r="H583" s="71">
        <f>(B583/(D583*(1-VLOOKUP(A583,USD!A:M,13,0))))-1</f>
        <v>4.2020073399213764E-3</v>
      </c>
      <c r="I583" s="71">
        <f t="shared" si="104"/>
        <v>3.6077180845313084E-3</v>
      </c>
      <c r="J583">
        <v>3755.49</v>
      </c>
      <c r="K583">
        <v>3756.88</v>
      </c>
      <c r="L583" s="71">
        <f t="shared" si="107"/>
        <v>3.7012480395381964E-4</v>
      </c>
      <c r="M583" s="70">
        <f t="shared" si="108"/>
        <v>5</v>
      </c>
    </row>
    <row r="584" spans="1:14">
      <c r="A584" s="68">
        <v>43220</v>
      </c>
      <c r="B584">
        <v>29.8</v>
      </c>
      <c r="C584" s="71">
        <f t="shared" si="105"/>
        <v>3.0292830696734274E-3</v>
      </c>
      <c r="D584" s="26">
        <f t="shared" ref="D584:D628" si="109">+F583*(1+L584)</f>
        <v>29.603200000000001</v>
      </c>
      <c r="E584" s="26">
        <f>D584*((1-VLOOKUP(A584,USD!A:M,13,0)))</f>
        <v>29.603200000000001</v>
      </c>
      <c r="F584">
        <v>29.601600000000001</v>
      </c>
      <c r="G584" s="71">
        <f t="shared" si="106"/>
        <v>6.6479299535184833E-3</v>
      </c>
      <c r="H584" s="71">
        <f>(B584/(D584*(1-VLOOKUP(A584,USD!A:M,13,0))))-1</f>
        <v>6.6479299535184833E-3</v>
      </c>
      <c r="I584" s="71">
        <f t="shared" si="104"/>
        <v>6.7023404140316156E-3</v>
      </c>
      <c r="J584" s="70">
        <v>3756.88</v>
      </c>
      <c r="K584" s="70">
        <v>3756.88</v>
      </c>
      <c r="L584" s="71">
        <f t="shared" si="107"/>
        <v>0</v>
      </c>
      <c r="M584" s="70">
        <f t="shared" si="108"/>
        <v>1</v>
      </c>
    </row>
    <row r="585" spans="1:14">
      <c r="A585" s="68">
        <v>43221</v>
      </c>
      <c r="B585">
        <v>29.69</v>
      </c>
      <c r="C585" s="71">
        <f t="shared" si="105"/>
        <v>-3.691275167785224E-3</v>
      </c>
      <c r="D585" s="26">
        <f t="shared" si="109"/>
        <v>29.601600000000001</v>
      </c>
      <c r="E585" s="26">
        <f>D585*((1-VLOOKUP(A585,USD!A:M,13,0)))</f>
        <v>29.500102179048124</v>
      </c>
      <c r="F585">
        <v>29.499700000000001</v>
      </c>
      <c r="G585" s="71">
        <f t="shared" si="106"/>
        <v>2.9863250635100425E-3</v>
      </c>
      <c r="H585" s="71">
        <f>(B585/(D585*(1-VLOOKUP(A585,USD!A:M,13,0))))-1</f>
        <v>6.4371919730754623E-3</v>
      </c>
      <c r="I585" s="71">
        <f t="shared" si="104"/>
        <v>6.4509130601329012E-3</v>
      </c>
      <c r="J585" s="70">
        <v>3756.88</v>
      </c>
      <c r="K585" s="70">
        <v>3756.88</v>
      </c>
      <c r="L585" s="71">
        <f t="shared" si="107"/>
        <v>0</v>
      </c>
      <c r="M585" s="70">
        <f t="shared" si="108"/>
        <v>2</v>
      </c>
    </row>
    <row r="586" spans="1:14">
      <c r="A586" s="68">
        <v>43222</v>
      </c>
      <c r="B586">
        <v>29.38</v>
      </c>
      <c r="C586" s="71">
        <f t="shared" si="105"/>
        <v>-1.0441226002020909E-2</v>
      </c>
      <c r="D586" s="26">
        <f t="shared" si="109"/>
        <v>29.55285926220694</v>
      </c>
      <c r="E586" s="26">
        <f>D586*((1-VLOOKUP(A586,USD!A:M,13,0)))</f>
        <v>29.392631635129348</v>
      </c>
      <c r="F586">
        <v>29.398599999999998</v>
      </c>
      <c r="G586" s="71">
        <f t="shared" si="106"/>
        <v>-5.8491552601814822E-3</v>
      </c>
      <c r="H586" s="71">
        <f>(B586/(D586*(1-VLOOKUP(A586,USD!A:M,13,0))))-1</f>
        <v>-4.2975516061827257E-4</v>
      </c>
      <c r="I586" s="71">
        <f t="shared" si="104"/>
        <v>-6.3268318899534215E-4</v>
      </c>
      <c r="J586">
        <v>3756.88</v>
      </c>
      <c r="K586">
        <v>3763.65</v>
      </c>
      <c r="L586" s="71">
        <f t="shared" si="107"/>
        <v>1.8020272140713001E-3</v>
      </c>
      <c r="M586" s="70">
        <f t="shared" si="108"/>
        <v>3</v>
      </c>
    </row>
    <row r="587" spans="1:14">
      <c r="A587" s="68">
        <v>43223</v>
      </c>
      <c r="B587">
        <v>29.69</v>
      </c>
      <c r="C587" s="71">
        <f t="shared" si="105"/>
        <v>1.0551395507147898E-2</v>
      </c>
      <c r="D587" s="26">
        <f t="shared" si="109"/>
        <v>29.627858541575328</v>
      </c>
      <c r="E587" s="26">
        <f>D587*((1-VLOOKUP(A587,USD!A:M,13,0)))</f>
        <v>29.761352477112528</v>
      </c>
      <c r="F587">
        <v>29.764199999999999</v>
      </c>
      <c r="G587" s="71">
        <f t="shared" si="106"/>
        <v>2.0973995922612954E-3</v>
      </c>
      <c r="H587" s="71">
        <f>(B587/(D587*(1-VLOOKUP(A587,USD!A:M,13,0))))-1</f>
        <v>-2.3974877206067724E-3</v>
      </c>
      <c r="I587" s="71">
        <f t="shared" si="104"/>
        <v>-2.4929277454122101E-3</v>
      </c>
      <c r="J587">
        <v>3763.65</v>
      </c>
      <c r="K587">
        <v>3793</v>
      </c>
      <c r="L587" s="71">
        <f t="shared" si="107"/>
        <v>7.7982809241028406E-3</v>
      </c>
      <c r="M587" s="70">
        <f t="shared" si="108"/>
        <v>4</v>
      </c>
    </row>
    <row r="588" spans="1:14">
      <c r="A588" s="68">
        <v>43224</v>
      </c>
      <c r="B588">
        <v>29.67</v>
      </c>
      <c r="C588" s="71">
        <f t="shared" si="105"/>
        <v>-6.7362748400134898E-4</v>
      </c>
      <c r="D588" s="26">
        <f t="shared" si="109"/>
        <v>29.619812633799103</v>
      </c>
      <c r="E588" s="26">
        <f>D588*((1-VLOOKUP(A588,USD!A:M,13,0)))</f>
        <v>29.565993942839903</v>
      </c>
      <c r="F588">
        <v>29.583600000000001</v>
      </c>
      <c r="G588" s="71">
        <f t="shared" si="106"/>
        <v>1.6943849990336268E-3</v>
      </c>
      <c r="H588" s="71">
        <f>(B588/(D588*(1-VLOOKUP(A588,USD!A:M,13,0))))-1</f>
        <v>3.5177595368913739E-3</v>
      </c>
      <c r="I588" s="71">
        <f t="shared" si="104"/>
        <v>2.9205370543139431E-3</v>
      </c>
      <c r="J588">
        <v>3793</v>
      </c>
      <c r="K588">
        <v>3774.6</v>
      </c>
      <c r="L588" s="71">
        <f t="shared" si="107"/>
        <v>-4.851041392037958E-3</v>
      </c>
      <c r="M588" s="70">
        <f t="shared" si="108"/>
        <v>5</v>
      </c>
      <c r="N588" s="50" t="s">
        <v>768</v>
      </c>
    </row>
    <row r="589" spans="1:14">
      <c r="A589" s="68">
        <v>43227</v>
      </c>
      <c r="B589">
        <v>30.04</v>
      </c>
      <c r="C589" s="71">
        <f t="shared" si="105"/>
        <v>1.2470508931580637E-2</v>
      </c>
      <c r="D589" s="26">
        <f t="shared" si="109"/>
        <v>30.050639348275318</v>
      </c>
      <c r="E589" s="26">
        <f>D589*((1-VLOOKUP(A589,USD!A:M,13,0)))</f>
        <v>30.045723459433841</v>
      </c>
      <c r="F589">
        <v>30.054099999999998</v>
      </c>
      <c r="G589" s="71">
        <f t="shared" si="106"/>
        <v>-3.5404731832866521E-4</v>
      </c>
      <c r="H589" s="71">
        <f>(B589/(D589*(1-VLOOKUP(A589,USD!A:M,13,0))))-1</f>
        <v>-1.9049164988715894E-4</v>
      </c>
      <c r="I589" s="71">
        <f t="shared" si="104"/>
        <v>-4.6915395902724644E-4</v>
      </c>
      <c r="J589">
        <v>3774.6</v>
      </c>
      <c r="K589">
        <v>3834.19</v>
      </c>
      <c r="L589" s="71">
        <f t="shared" si="107"/>
        <v>1.5787103269220726E-2</v>
      </c>
      <c r="M589" s="70">
        <f t="shared" si="108"/>
        <v>1</v>
      </c>
    </row>
    <row r="590" spans="1:14">
      <c r="A590" s="68">
        <v>43228</v>
      </c>
      <c r="B590">
        <v>30.36</v>
      </c>
      <c r="C590" s="71">
        <f t="shared" si="105"/>
        <v>1.0652463382157196E-2</v>
      </c>
      <c r="D590" s="26">
        <f t="shared" si="109"/>
        <v>30.402832563853121</v>
      </c>
      <c r="E590" s="26">
        <f>D590*((1-VLOOKUP(A590,USD!A:M,13,0)))</f>
        <v>30.357104920614226</v>
      </c>
      <c r="F590">
        <v>30.358699999999999</v>
      </c>
      <c r="G590" s="71">
        <f t="shared" si="106"/>
        <v>-1.4088346460207068E-3</v>
      </c>
      <c r="H590" s="71">
        <f>(B590/(D590*(1-VLOOKUP(A590,USD!A:M,13,0))))-1</f>
        <v>9.5367440121396641E-5</v>
      </c>
      <c r="I590" s="71">
        <f t="shared" si="104"/>
        <v>4.2821332929321443E-5</v>
      </c>
      <c r="J590">
        <v>3834.19</v>
      </c>
      <c r="K590">
        <v>3878.68</v>
      </c>
      <c r="L590" s="71">
        <f t="shared" si="107"/>
        <v>1.1603493827901046E-2</v>
      </c>
      <c r="M590" s="70">
        <f t="shared" si="108"/>
        <v>2</v>
      </c>
    </row>
    <row r="591" spans="1:14">
      <c r="A591" s="68">
        <v>43229</v>
      </c>
      <c r="B591">
        <v>30.46</v>
      </c>
      <c r="C591" s="71">
        <f t="shared" si="105"/>
        <v>3.2938076416337836E-3</v>
      </c>
      <c r="D591" s="26">
        <f t="shared" si="109"/>
        <v>30.303440885559002</v>
      </c>
      <c r="E591" s="26">
        <f>D591*((1-VLOOKUP(A591,USD!A:M,13,0)))</f>
        <v>30.319340207709768</v>
      </c>
      <c r="F591">
        <v>30.314499999999999</v>
      </c>
      <c r="G591" s="71">
        <f t="shared" si="106"/>
        <v>5.1663807761053171E-3</v>
      </c>
      <c r="H591" s="71">
        <f>(B591/(D591*(1-VLOOKUP(A591,USD!A:M,13,0))))-1</f>
        <v>4.6392761625619894E-3</v>
      </c>
      <c r="I591" s="71">
        <f t="shared" si="104"/>
        <v>4.7996833198635791E-3</v>
      </c>
      <c r="J591">
        <v>3878.68</v>
      </c>
      <c r="K591">
        <v>3871.62</v>
      </c>
      <c r="L591" s="71">
        <f t="shared" si="107"/>
        <v>-1.8202068745036826E-3</v>
      </c>
      <c r="M591" s="70">
        <f t="shared" si="108"/>
        <v>3</v>
      </c>
    </row>
    <row r="592" spans="1:14">
      <c r="A592" s="68">
        <v>43230</v>
      </c>
      <c r="B592">
        <v>30.94</v>
      </c>
      <c r="C592" s="71">
        <f t="shared" si="105"/>
        <v>1.575837163493099E-2</v>
      </c>
      <c r="D592" s="26">
        <f t="shared" si="109"/>
        <v>30.482373623961028</v>
      </c>
      <c r="E592" s="26">
        <f>D592*((1-VLOOKUP(A592,USD!A:M,13,0)))</f>
        <v>30.658276821571814</v>
      </c>
      <c r="F592">
        <v>30.660399999999999</v>
      </c>
      <c r="G592" s="71">
        <f t="shared" si="106"/>
        <v>1.5012819594838023E-2</v>
      </c>
      <c r="H592" s="71">
        <f>(B592/(D592*(1-VLOOKUP(A592,USD!A:M,13,0))))-1</f>
        <v>9.1891393657832499E-3</v>
      </c>
      <c r="I592" s="71">
        <f t="shared" si="104"/>
        <v>9.1192548042426935E-3</v>
      </c>
      <c r="J592">
        <v>3871.62</v>
      </c>
      <c r="K592">
        <v>3893.06</v>
      </c>
      <c r="L592" s="71">
        <f t="shared" si="107"/>
        <v>5.5377335585620191E-3</v>
      </c>
      <c r="M592" s="70">
        <f t="shared" si="108"/>
        <v>4</v>
      </c>
      <c r="N592" s="50" t="s">
        <v>769</v>
      </c>
    </row>
    <row r="593" spans="1:14">
      <c r="A593" s="68">
        <v>43231</v>
      </c>
      <c r="B593">
        <v>30.62</v>
      </c>
      <c r="C593" s="71">
        <f t="shared" si="105"/>
        <v>-1.0342598577892659E-2</v>
      </c>
      <c r="D593" s="26">
        <f t="shared" si="109"/>
        <v>30.501154242677995</v>
      </c>
      <c r="E593" s="26">
        <f>D593*((1-VLOOKUP(A593,USD!A:M,13,0)))</f>
        <v>30.473209147103955</v>
      </c>
      <c r="F593">
        <v>30.466100000000001</v>
      </c>
      <c r="G593" s="71">
        <f t="shared" si="106"/>
        <v>3.8964347505154873E-3</v>
      </c>
      <c r="H593" s="71">
        <f>(B593/(D593*(1-VLOOKUP(A593,USD!A:M,13,0))))-1</f>
        <v>4.8170460875138765E-3</v>
      </c>
      <c r="I593" s="71">
        <f t="shared" si="104"/>
        <v>5.0515162754667386E-3</v>
      </c>
      <c r="J593">
        <v>3893.06</v>
      </c>
      <c r="K593">
        <v>3872.84</v>
      </c>
      <c r="L593" s="71">
        <f t="shared" si="107"/>
        <v>-5.1938577879611092E-3</v>
      </c>
      <c r="M593" s="70">
        <f t="shared" si="108"/>
        <v>5</v>
      </c>
    </row>
    <row r="594" spans="1:14">
      <c r="A594" s="68">
        <v>43234</v>
      </c>
      <c r="B594">
        <v>30.96</v>
      </c>
      <c r="C594" s="71">
        <f t="shared" si="105"/>
        <v>1.1103853690398457E-2</v>
      </c>
      <c r="D594" s="26">
        <f t="shared" si="109"/>
        <v>30.752837728643577</v>
      </c>
      <c r="E594" s="26">
        <f>D594*((1-VLOOKUP(A594,USD!A:M,13,0)))</f>
        <v>30.735532197770493</v>
      </c>
      <c r="F594" s="70">
        <v>30.466100000000001</v>
      </c>
      <c r="G594" s="71">
        <f t="shared" si="106"/>
        <v>6.7363627768071144E-3</v>
      </c>
      <c r="H594" s="71">
        <f>(B594/(D594*(1-VLOOKUP(A594,USD!A:M,13,0))))-1</f>
        <v>7.3032020654515417E-3</v>
      </c>
      <c r="I594" s="71">
        <f t="shared" si="104"/>
        <v>1.6211461263502702E-2</v>
      </c>
      <c r="J594">
        <v>3872.84</v>
      </c>
      <c r="K594">
        <v>3909.29</v>
      </c>
      <c r="L594" s="71">
        <f t="shared" si="107"/>
        <v>9.4116978754608116E-3</v>
      </c>
      <c r="M594" s="70">
        <f t="shared" si="108"/>
        <v>1</v>
      </c>
    </row>
    <row r="595" spans="1:14">
      <c r="A595" s="68">
        <v>43235</v>
      </c>
      <c r="B595">
        <v>30.52</v>
      </c>
      <c r="C595" s="71">
        <f t="shared" si="105"/>
        <v>-1.4211886304909549E-2</v>
      </c>
      <c r="D595" s="26">
        <f t="shared" si="109"/>
        <v>30.581518129890593</v>
      </c>
      <c r="E595" s="26">
        <f>D595*((1-VLOOKUP(A595,USD!A:M,13,0)))</f>
        <v>30.446955231522857</v>
      </c>
      <c r="F595">
        <v>30.732800000000001</v>
      </c>
      <c r="G595" s="71">
        <f t="shared" si="106"/>
        <v>-2.0116113800925373E-3</v>
      </c>
      <c r="H595" s="71">
        <f>(B595/(D595*(1-VLOOKUP(A595,USD!A:M,13,0))))-1</f>
        <v>2.3990828613797976E-3</v>
      </c>
      <c r="I595" s="71">
        <f t="shared" si="104"/>
        <v>-6.9241982507288746E-3</v>
      </c>
      <c r="J595">
        <v>3909.29</v>
      </c>
      <c r="K595">
        <v>3924.1</v>
      </c>
      <c r="L595" s="71">
        <f t="shared" si="107"/>
        <v>3.7884117064734824E-3</v>
      </c>
      <c r="M595" s="70">
        <f t="shared" si="108"/>
        <v>2</v>
      </c>
    </row>
    <row r="596" spans="1:14">
      <c r="A596" s="68">
        <v>43236</v>
      </c>
      <c r="B596">
        <v>30.78</v>
      </c>
      <c r="C596" s="71">
        <f t="shared" si="105"/>
        <v>8.5190039318481237E-3</v>
      </c>
      <c r="D596" s="26">
        <f t="shared" si="109"/>
        <v>30.487977664177777</v>
      </c>
      <c r="E596" s="26">
        <f>D596*((1-VLOOKUP(A596,USD!A:M,13,0)))</f>
        <v>30.570357139286568</v>
      </c>
      <c r="F596">
        <v>30.554600000000001</v>
      </c>
      <c r="G596" s="71">
        <f t="shared" si="106"/>
        <v>9.5782783311777475E-3</v>
      </c>
      <c r="H596" s="71">
        <f>(B596/(D596*(1-VLOOKUP(A596,USD!A:M,13,0))))-1</f>
        <v>6.857717093661897E-3</v>
      </c>
      <c r="I596" s="71">
        <f t="shared" si="104"/>
        <v>7.3769579703220067E-3</v>
      </c>
      <c r="J596">
        <v>3924.1</v>
      </c>
      <c r="K596">
        <v>3892.84</v>
      </c>
      <c r="L596" s="71">
        <f t="shared" si="107"/>
        <v>-7.9661578451108994E-3</v>
      </c>
      <c r="M596" s="70">
        <f t="shared" si="108"/>
        <v>3</v>
      </c>
    </row>
    <row r="597" spans="1:14">
      <c r="A597" s="68">
        <v>43237</v>
      </c>
      <c r="B597">
        <v>30.3</v>
      </c>
      <c r="C597" s="71">
        <f t="shared" si="105"/>
        <v>-1.5594541910331383E-2</v>
      </c>
      <c r="D597" s="26">
        <f t="shared" si="109"/>
        <v>30.328629517267597</v>
      </c>
      <c r="E597" s="26">
        <f>D597*((1-VLOOKUP(A597,USD!A:M,13,0)))</f>
        <v>30.2790758472829</v>
      </c>
      <c r="F597">
        <v>30.2804</v>
      </c>
      <c r="G597" s="71">
        <f t="shared" si="106"/>
        <v>-9.4397662285716777E-4</v>
      </c>
      <c r="H597" s="71">
        <f>(B597/(D597*(1-VLOOKUP(A597,USD!A:M,13,0))))-1</f>
        <v>6.9104330735303421E-4</v>
      </c>
      <c r="I597" s="71">
        <f t="shared" si="104"/>
        <v>6.4728339123654166E-4</v>
      </c>
      <c r="J597">
        <v>3892.84</v>
      </c>
      <c r="K597">
        <v>3864.05</v>
      </c>
      <c r="L597" s="71">
        <f t="shared" si="107"/>
        <v>-7.3956288981823493E-3</v>
      </c>
      <c r="M597" s="70">
        <f t="shared" si="108"/>
        <v>4</v>
      </c>
    </row>
    <row r="598" spans="1:14">
      <c r="A598" s="68">
        <v>43238</v>
      </c>
      <c r="B598">
        <v>30.53</v>
      </c>
      <c r="C598" s="71">
        <f t="shared" si="105"/>
        <v>7.5907590759076715E-3</v>
      </c>
      <c r="D598" s="26">
        <f t="shared" si="109"/>
        <v>30.586099564964222</v>
      </c>
      <c r="E598" s="26">
        <f>D598*((1-VLOOKUP(A598,USD!A:M,13,0)))</f>
        <v>30.554943053379169</v>
      </c>
      <c r="F598">
        <v>30.560199999999998</v>
      </c>
      <c r="G598" s="71">
        <f t="shared" si="106"/>
        <v>-1.8341523032404661E-3</v>
      </c>
      <c r="H598" s="71">
        <f>(B598/(D598*(1-VLOOKUP(A598,USD!A:M,13,0))))-1</f>
        <v>-8.1633447444473539E-4</v>
      </c>
      <c r="I598" s="71">
        <f t="shared" si="104"/>
        <v>-9.8821342792254629E-4</v>
      </c>
      <c r="J598">
        <v>3864.05</v>
      </c>
      <c r="K598">
        <v>3903.06</v>
      </c>
      <c r="L598" s="71">
        <f t="shared" si="107"/>
        <v>1.0095625056611546E-2</v>
      </c>
      <c r="M598" s="70">
        <f t="shared" si="108"/>
        <v>5</v>
      </c>
    </row>
    <row r="599" spans="1:14">
      <c r="A599" s="68">
        <v>43241</v>
      </c>
      <c r="B599">
        <v>30.91</v>
      </c>
      <c r="C599" s="71">
        <f t="shared" si="105"/>
        <v>1.2446773665247157E-2</v>
      </c>
      <c r="D599" s="26">
        <f t="shared" si="109"/>
        <v>30.702545860939871</v>
      </c>
      <c r="E599" s="26">
        <f>D599*((1-VLOOKUP(A599,USD!A:M,13,0)))</f>
        <v>30.737611885816797</v>
      </c>
      <c r="F599">
        <v>30.7469</v>
      </c>
      <c r="G599" s="71">
        <f t="shared" si="106"/>
        <v>6.7569034828494079E-3</v>
      </c>
      <c r="H599" s="71">
        <f>(B599/(D599*(1-VLOOKUP(A599,USD!A:M,13,0))))-1</f>
        <v>5.6083769560102414E-3</v>
      </c>
      <c r="I599" s="71">
        <f t="shared" si="104"/>
        <v>5.3045998133145478E-3</v>
      </c>
      <c r="J599">
        <v>3903.06</v>
      </c>
      <c r="K599">
        <v>3921.24</v>
      </c>
      <c r="L599" s="71">
        <f t="shared" si="107"/>
        <v>4.6578838142379286E-3</v>
      </c>
      <c r="M599" s="70">
        <f t="shared" si="108"/>
        <v>1</v>
      </c>
    </row>
    <row r="600" spans="1:14">
      <c r="A600" s="68">
        <v>43242</v>
      </c>
      <c r="B600">
        <v>30.72</v>
      </c>
      <c r="C600" s="71">
        <f t="shared" si="105"/>
        <v>-6.1468780329990702E-3</v>
      </c>
      <c r="D600" s="26">
        <f t="shared" si="109"/>
        <v>30.629048017718887</v>
      </c>
      <c r="E600" s="26">
        <f>D600*((1-VLOOKUP(A600,USD!A:M,13,0)))</f>
        <v>30.653942601299843</v>
      </c>
      <c r="F600">
        <v>30.657800000000002</v>
      </c>
      <c r="G600" s="71">
        <f t="shared" si="106"/>
        <v>2.9694681411089885E-3</v>
      </c>
      <c r="H600" s="71">
        <f>(B600/(D600*(1-VLOOKUP(A600,USD!A:M,13,0))))-1</f>
        <v>2.1549397269815529E-3</v>
      </c>
      <c r="I600" s="71">
        <f t="shared" si="104"/>
        <v>2.028847471116535E-3</v>
      </c>
      <c r="J600">
        <v>3921.24</v>
      </c>
      <c r="K600">
        <v>3906.21</v>
      </c>
      <c r="L600" s="71">
        <f t="shared" si="107"/>
        <v>-3.8329712029867569E-3</v>
      </c>
      <c r="M600" s="70">
        <f t="shared" si="108"/>
        <v>2</v>
      </c>
    </row>
    <row r="601" spans="1:14">
      <c r="A601" s="68">
        <v>43243</v>
      </c>
      <c r="B601">
        <v>30.14</v>
      </c>
      <c r="C601" s="71">
        <f t="shared" si="105"/>
        <v>-1.8880208333333259E-2</v>
      </c>
      <c r="D601" s="26">
        <f t="shared" si="109"/>
        <v>30.252583123795191</v>
      </c>
      <c r="E601" s="26">
        <f>D601*((1-VLOOKUP(A601,USD!A:M,13,0)))</f>
        <v>30.144974300338696</v>
      </c>
      <c r="F601">
        <v>30.138000000000002</v>
      </c>
      <c r="G601" s="71">
        <f t="shared" si="106"/>
        <v>-3.7214383755097558E-3</v>
      </c>
      <c r="H601" s="71">
        <f>(B601/(D601*(1-VLOOKUP(A601,USD!A:M,13,0))))-1</f>
        <v>-1.650125917884715E-4</v>
      </c>
      <c r="I601" s="71">
        <f t="shared" si="104"/>
        <v>6.636140420734904E-5</v>
      </c>
      <c r="J601">
        <v>3906.21</v>
      </c>
      <c r="K601">
        <v>3854.58</v>
      </c>
      <c r="L601" s="71">
        <f t="shared" si="107"/>
        <v>-1.3217415346333139E-2</v>
      </c>
      <c r="M601" s="70">
        <f t="shared" si="108"/>
        <v>3</v>
      </c>
    </row>
    <row r="602" spans="1:14">
      <c r="A602" s="68">
        <v>43244</v>
      </c>
      <c r="B602">
        <v>30.01</v>
      </c>
      <c r="C602" s="71">
        <f t="shared" si="105"/>
        <v>-4.3132050431320401E-3</v>
      </c>
      <c r="D602" s="26">
        <f t="shared" si="109"/>
        <v>29.924078981367622</v>
      </c>
      <c r="E602" s="26">
        <f>D602*((1-VLOOKUP(A602,USD!A:M,13,0)))</f>
        <v>29.915349204541702</v>
      </c>
      <c r="F602">
        <v>29.907800000000002</v>
      </c>
      <c r="G602" s="71">
        <f t="shared" si="106"/>
        <v>2.8713003560070227E-3</v>
      </c>
      <c r="H602" s="71">
        <f>(B602/(D602*(1-VLOOKUP(A602,USD!A:M,13,0))))-1</f>
        <v>3.1639542233365958E-3</v>
      </c>
      <c r="I602" s="71">
        <f t="shared" si="104"/>
        <v>3.4171687653388183E-3</v>
      </c>
      <c r="J602">
        <v>3854.58</v>
      </c>
      <c r="K602">
        <v>3827.22</v>
      </c>
      <c r="L602" s="71">
        <f t="shared" si="107"/>
        <v>-7.0980495929517939E-3</v>
      </c>
      <c r="M602" s="70">
        <f t="shared" si="108"/>
        <v>4</v>
      </c>
    </row>
    <row r="603" spans="1:14">
      <c r="A603" s="68">
        <v>43245</v>
      </c>
      <c r="B603">
        <v>29.84</v>
      </c>
      <c r="C603" s="71">
        <f t="shared" si="105"/>
        <v>-5.6647784071977014E-3</v>
      </c>
      <c r="D603" s="26">
        <f t="shared" si="109"/>
        <v>29.824028589942571</v>
      </c>
      <c r="E603" s="26">
        <f>D603*((1-VLOOKUP(A603,USD!A:M,13,0)))</f>
        <v>29.764642401007762</v>
      </c>
      <c r="F603">
        <v>29.773900000000001</v>
      </c>
      <c r="G603" s="71">
        <f t="shared" si="106"/>
        <v>5.3552155133118617E-4</v>
      </c>
      <c r="H603" s="71">
        <f>(B603/(D603*(1-VLOOKUP(A603,USD!A:M,13,0))))-1</f>
        <v>2.5317824409569756E-3</v>
      </c>
      <c r="I603" s="71">
        <f t="shared" si="104"/>
        <v>2.2200652249118047E-3</v>
      </c>
      <c r="J603">
        <v>3827.22</v>
      </c>
      <c r="K603">
        <v>3816.5</v>
      </c>
      <c r="L603" s="71">
        <f t="shared" si="107"/>
        <v>-2.8009887072077966E-3</v>
      </c>
      <c r="M603" s="70">
        <f t="shared" si="108"/>
        <v>5</v>
      </c>
    </row>
    <row r="604" spans="1:14">
      <c r="A604" s="68">
        <v>43248</v>
      </c>
      <c r="B604">
        <v>29.84</v>
      </c>
      <c r="C604" s="71">
        <f t="shared" si="105"/>
        <v>0</v>
      </c>
      <c r="D604" s="26">
        <f t="shared" si="109"/>
        <v>29.904650835582345</v>
      </c>
      <c r="E604" s="26">
        <f>D604*((1-VLOOKUP(A604,USD!A:M,13,0)))</f>
        <v>29.867301429152143</v>
      </c>
      <c r="F604">
        <v>29.87</v>
      </c>
      <c r="G604" s="71">
        <f t="shared" si="106"/>
        <v>-2.1618990282749051E-3</v>
      </c>
      <c r="H604" s="71">
        <f>(B604/(D604*(1-VLOOKUP(A604,USD!A:M,13,0))))-1</f>
        <v>-9.1409092371153022E-4</v>
      </c>
      <c r="I604" s="71">
        <f t="shared" si="104"/>
        <v>-1.004352192835678E-3</v>
      </c>
      <c r="J604">
        <v>3816.5</v>
      </c>
      <c r="K604">
        <v>3833.26</v>
      </c>
      <c r="L604" s="71">
        <f t="shared" si="107"/>
        <v>4.3914581422770382E-3</v>
      </c>
      <c r="M604" s="70">
        <f t="shared" si="108"/>
        <v>1</v>
      </c>
    </row>
    <row r="605" spans="1:14">
      <c r="A605" s="68">
        <v>43249</v>
      </c>
      <c r="B605">
        <v>29.34</v>
      </c>
      <c r="C605" s="71">
        <f t="shared" si="105"/>
        <v>-1.6756032171581725E-2</v>
      </c>
      <c r="D605" s="26">
        <f t="shared" si="109"/>
        <v>29.642074552730573</v>
      </c>
      <c r="E605" s="26">
        <f>D605*((1-VLOOKUP(A605,USD!A:M,13,0)))</f>
        <v>29.511328459974347</v>
      </c>
      <c r="F605">
        <v>29.5061</v>
      </c>
      <c r="G605" s="71">
        <f t="shared" si="106"/>
        <v>-1.0190735880958979E-2</v>
      </c>
      <c r="H605" s="71">
        <f>(B605/(D605*(1-VLOOKUP(A605,USD!A:M,13,0))))-1</f>
        <v>-5.8055149976293796E-3</v>
      </c>
      <c r="I605" s="71">
        <f t="shared" si="104"/>
        <v>-5.6293444406411153E-3</v>
      </c>
      <c r="J605">
        <v>3833.26</v>
      </c>
      <c r="K605">
        <v>3804.01</v>
      </c>
      <c r="L605" s="71">
        <f t="shared" si="107"/>
        <v>-7.6305807589363006E-3</v>
      </c>
      <c r="M605" s="70">
        <f t="shared" si="108"/>
        <v>2</v>
      </c>
    </row>
    <row r="606" spans="1:14">
      <c r="A606" s="68">
        <v>43250</v>
      </c>
      <c r="B606">
        <v>29.29</v>
      </c>
      <c r="C606" s="71">
        <f t="shared" si="105"/>
        <v>-1.7041581458759891E-3</v>
      </c>
      <c r="D606" s="26">
        <f t="shared" si="109"/>
        <v>28.880609555968565</v>
      </c>
      <c r="E606" s="26">
        <f>D606*((1-VLOOKUP(A606,USD!A:M,13,0)))</f>
        <v>28.99427627739043</v>
      </c>
      <c r="F606">
        <v>28.972799999999999</v>
      </c>
      <c r="G606" s="71">
        <f t="shared" si="106"/>
        <v>1.4175270201207679E-2</v>
      </c>
      <c r="H606" s="71">
        <f>(B606/(D606*(1-VLOOKUP(A606,USD!A:M,13,0))))-1</f>
        <v>1.0199382794740419E-2</v>
      </c>
      <c r="I606" s="71">
        <f t="shared" si="104"/>
        <v>1.0948199690744342E-2</v>
      </c>
      <c r="J606">
        <v>3804.01</v>
      </c>
      <c r="K606">
        <v>3723.37</v>
      </c>
      <c r="L606" s="71">
        <f t="shared" si="107"/>
        <v>-2.1198682443001049E-2</v>
      </c>
      <c r="M606" s="70">
        <f t="shared" si="108"/>
        <v>3</v>
      </c>
    </row>
    <row r="607" spans="1:14">
      <c r="A607" s="68">
        <v>43251</v>
      </c>
      <c r="B607">
        <v>29.6</v>
      </c>
      <c r="C607" s="71">
        <f t="shared" si="105"/>
        <v>1.0583817002389972E-2</v>
      </c>
      <c r="D607" s="26">
        <f t="shared" si="109"/>
        <v>29.587603505426536</v>
      </c>
      <c r="E607" s="26">
        <f>D607*((1-VLOOKUP(A607,USD!A:M,13,0)))</f>
        <v>29.537558134919994</v>
      </c>
      <c r="F607">
        <v>29.54</v>
      </c>
      <c r="G607" s="71">
        <f t="shared" si="106"/>
        <v>4.1897595968509727E-4</v>
      </c>
      <c r="H607" s="71">
        <f>(B607/(D607*(1-VLOOKUP(A607,USD!A:M,13,0))))-1</f>
        <v>2.1139819613655852E-3</v>
      </c>
      <c r="I607" s="71">
        <f t="shared" si="104"/>
        <v>2.0311442112390665E-3</v>
      </c>
      <c r="J607">
        <v>3723.37</v>
      </c>
      <c r="K607">
        <v>3802.38</v>
      </c>
      <c r="L607" s="71">
        <f t="shared" si="107"/>
        <v>2.1220023795647469E-2</v>
      </c>
      <c r="M607" s="70">
        <f t="shared" si="108"/>
        <v>4</v>
      </c>
      <c r="N607" s="50" t="s">
        <v>786</v>
      </c>
    </row>
    <row r="608" spans="1:14">
      <c r="A608" s="68">
        <v>43252</v>
      </c>
      <c r="B608">
        <v>29.56</v>
      </c>
      <c r="C608" s="71">
        <f t="shared" si="105"/>
        <v>-1.3513513513514486E-3</v>
      </c>
      <c r="D608" s="26">
        <f t="shared" si="109"/>
        <v>29.293029260620976</v>
      </c>
      <c r="E608" s="26">
        <f>D608*((1-VLOOKUP(A608,USD!A:M,13,0)))</f>
        <v>29.274918729648753</v>
      </c>
      <c r="F608">
        <v>29.283999999999999</v>
      </c>
      <c r="G608" s="71">
        <f t="shared" si="106"/>
        <v>9.113797586578487E-3</v>
      </c>
      <c r="H608" s="71">
        <f>(B608/(D608*(1-VLOOKUP(A608,USD!A:M,13,0))))-1</f>
        <v>9.7380721355351252E-3</v>
      </c>
      <c r="I608" s="71">
        <f t="shared" si="104"/>
        <v>9.4249419478213969E-3</v>
      </c>
      <c r="J608">
        <v>3802.38</v>
      </c>
      <c r="K608">
        <v>3770.59</v>
      </c>
      <c r="L608" s="71">
        <f t="shared" si="107"/>
        <v>-8.360553127251924E-3</v>
      </c>
      <c r="M608" s="70">
        <f t="shared" si="108"/>
        <v>5</v>
      </c>
    </row>
    <row r="609" spans="1:14">
      <c r="A609" s="68">
        <v>43255</v>
      </c>
      <c r="B609">
        <v>29.76</v>
      </c>
      <c r="C609" s="71">
        <f t="shared" si="105"/>
        <v>6.7658998646820123E-3</v>
      </c>
      <c r="D609" s="26">
        <f t="shared" si="109"/>
        <v>29.571280017185639</v>
      </c>
      <c r="E609" s="26">
        <f>D609*((1-VLOOKUP(A609,USD!A:M,13,0)))</f>
        <v>29.61074113074341</v>
      </c>
      <c r="F609">
        <v>29.623899999999999</v>
      </c>
      <c r="G609" s="71">
        <f t="shared" si="106"/>
        <v>6.3818672274140731E-3</v>
      </c>
      <c r="H609" s="71">
        <f>(B609/(D609*(1-VLOOKUP(A609,USD!A:M,13,0))))-1</f>
        <v>5.040700217449956E-3</v>
      </c>
      <c r="I609" s="71">
        <f t="shared" si="104"/>
        <v>4.5942634156881379E-3</v>
      </c>
      <c r="J609">
        <v>3770.59</v>
      </c>
      <c r="K609">
        <v>3807.58</v>
      </c>
      <c r="L609" s="71">
        <f t="shared" si="107"/>
        <v>9.8101358142890227E-3</v>
      </c>
      <c r="M609" s="70">
        <f t="shared" si="108"/>
        <v>1</v>
      </c>
    </row>
    <row r="610" spans="1:14">
      <c r="A610" s="68">
        <v>43256</v>
      </c>
      <c r="B610">
        <v>30.04</v>
      </c>
      <c r="C610" s="71">
        <f t="shared" si="105"/>
        <v>9.408602150537515E-3</v>
      </c>
      <c r="D610" s="26">
        <f t="shared" si="109"/>
        <v>29.917526394192638</v>
      </c>
      <c r="E610" s="26">
        <f>D610*((1-VLOOKUP(A610,USD!A:M,13,0)))</f>
        <v>29.968025761611454</v>
      </c>
      <c r="F610">
        <v>29.999500000000001</v>
      </c>
      <c r="G610" s="71">
        <f t="shared" si="106"/>
        <v>4.0937076211999823E-3</v>
      </c>
      <c r="H610" s="71">
        <f>(B610/(D610*(1-VLOOKUP(A610,USD!A:M,13,0))))-1</f>
        <v>2.4017010316623733E-3</v>
      </c>
      <c r="I610" s="71">
        <f t="shared" si="104"/>
        <v>1.3500225003748589E-3</v>
      </c>
      <c r="J610">
        <v>3807.58</v>
      </c>
      <c r="K610">
        <v>3845.32</v>
      </c>
      <c r="L610" s="71">
        <f t="shared" si="107"/>
        <v>9.9118074997768257E-3</v>
      </c>
      <c r="M610" s="70">
        <f t="shared" si="108"/>
        <v>2</v>
      </c>
    </row>
    <row r="611" spans="1:14">
      <c r="A611" s="68">
        <v>43257</v>
      </c>
      <c r="B611">
        <v>30.21</v>
      </c>
      <c r="C611" s="71">
        <f t="shared" si="105"/>
        <v>5.65912117177092E-3</v>
      </c>
      <c r="D611" s="26">
        <f t="shared" si="109"/>
        <v>29.937321555813302</v>
      </c>
      <c r="E611" s="26">
        <f>D611*((1-VLOOKUP(A611,USD!A:M,13,0)))</f>
        <v>30.001493090657362</v>
      </c>
      <c r="F611">
        <v>30.003799999999998</v>
      </c>
      <c r="G611" s="71">
        <f t="shared" si="106"/>
        <v>9.1083112989360782E-3</v>
      </c>
      <c r="H611" s="71">
        <f>(B611/(D611*(1-VLOOKUP(A611,USD!A:M,13,0))))-1</f>
        <v>6.9498844178381702E-3</v>
      </c>
      <c r="I611" s="71">
        <f t="shared" si="104"/>
        <v>6.8724628213761019E-3</v>
      </c>
      <c r="J611">
        <v>3845.32</v>
      </c>
      <c r="K611">
        <v>3837.35</v>
      </c>
      <c r="L611" s="71">
        <f t="shared" si="107"/>
        <v>-2.0726493503792076E-3</v>
      </c>
      <c r="M611" s="70">
        <f t="shared" si="108"/>
        <v>3</v>
      </c>
      <c r="N611" s="50" t="s">
        <v>788</v>
      </c>
    </row>
    <row r="612" spans="1:14">
      <c r="A612" s="68">
        <v>43258</v>
      </c>
      <c r="B612">
        <v>29.87</v>
      </c>
      <c r="C612" s="71">
        <f t="shared" si="105"/>
        <v>-1.1254551473022123E-2</v>
      </c>
      <c r="D612" s="26">
        <f t="shared" si="109"/>
        <v>29.954228266381747</v>
      </c>
      <c r="E612" s="26">
        <f>D612*((1-VLOOKUP(A612,USD!A:M,13,0)))</f>
        <v>29.921767267371614</v>
      </c>
      <c r="F612">
        <v>29.965199999999999</v>
      </c>
      <c r="G612" s="71">
        <f t="shared" si="106"/>
        <v>-2.8118990625533025E-3</v>
      </c>
      <c r="H612" s="71">
        <f>(B612/(D612*(1-VLOOKUP(A612,USD!A:M,13,0))))-1</f>
        <v>-1.7300872274367274E-3</v>
      </c>
      <c r="I612" s="71">
        <f t="shared" si="104"/>
        <v>-3.1770186749963125E-3</v>
      </c>
      <c r="J612">
        <v>3837.35</v>
      </c>
      <c r="K612">
        <v>3831.01</v>
      </c>
      <c r="L612" s="71">
        <f t="shared" si="107"/>
        <v>-1.6521818442414293E-3</v>
      </c>
      <c r="M612" s="70">
        <f t="shared" si="108"/>
        <v>4</v>
      </c>
    </row>
    <row r="613" spans="1:14">
      <c r="A613" s="68">
        <v>43259</v>
      </c>
      <c r="B613">
        <v>29.59</v>
      </c>
      <c r="C613" s="71">
        <f t="shared" si="105"/>
        <v>-9.3739537997992173E-3</v>
      </c>
      <c r="D613" s="26">
        <f t="shared" si="109"/>
        <v>29.563240300599578</v>
      </c>
      <c r="E613" s="26">
        <f>D613*((1-VLOOKUP(A613,USD!A:M,13,0)))</f>
        <v>29.514233061583361</v>
      </c>
      <c r="F613">
        <v>29.528300000000002</v>
      </c>
      <c r="G613" s="71">
        <f t="shared" si="106"/>
        <v>9.05168010283397E-4</v>
      </c>
      <c r="H613" s="71">
        <f>(B613/(D613*(1-VLOOKUP(A613,USD!A:M,13,0))))-1</f>
        <v>2.5671322123987927E-3</v>
      </c>
      <c r="I613" s="71">
        <f t="shared" si="104"/>
        <v>2.0895209002889104E-3</v>
      </c>
      <c r="J613">
        <v>3831.01</v>
      </c>
      <c r="K613">
        <v>3779.62</v>
      </c>
      <c r="L613" s="71">
        <f t="shared" si="107"/>
        <v>-1.3414217138561502E-2</v>
      </c>
      <c r="M613" s="70">
        <f t="shared" si="108"/>
        <v>5</v>
      </c>
    </row>
    <row r="614" spans="1:14">
      <c r="A614" s="68">
        <v>43262</v>
      </c>
      <c r="B614">
        <v>29.65</v>
      </c>
      <c r="C614" s="71">
        <f t="shared" si="105"/>
        <v>2.027712064886833E-3</v>
      </c>
      <c r="D614" s="26">
        <f t="shared" si="109"/>
        <v>29.531112501785898</v>
      </c>
      <c r="E614" s="26">
        <f>D614*((1-VLOOKUP(A614,USD!A:M,13,0)))</f>
        <v>29.539788987885913</v>
      </c>
      <c r="F614">
        <v>29.531400000000001</v>
      </c>
      <c r="G614" s="71">
        <f t="shared" si="106"/>
        <v>4.0258387897480485E-3</v>
      </c>
      <c r="H614" s="71">
        <f>(B614/(D614*(1-VLOOKUP(A614,USD!A:M,13,0))))-1</f>
        <v>3.730934305566036E-3</v>
      </c>
      <c r="I614" s="71">
        <f t="shared" si="104"/>
        <v>4.0160642570279403E-3</v>
      </c>
      <c r="J614">
        <v>3779.62</v>
      </c>
      <c r="K614">
        <v>3779.98</v>
      </c>
      <c r="L614" s="71">
        <f t="shared" si="107"/>
        <v>9.5247670400810946E-5</v>
      </c>
      <c r="M614" s="70">
        <f t="shared" si="108"/>
        <v>1</v>
      </c>
    </row>
    <row r="615" spans="1:14">
      <c r="A615" s="68">
        <v>43263</v>
      </c>
      <c r="B615">
        <v>29.84</v>
      </c>
      <c r="C615" s="71">
        <f t="shared" si="105"/>
        <v>6.4080944350759506E-3</v>
      </c>
      <c r="D615" s="26">
        <f t="shared" si="109"/>
        <v>29.890544349441004</v>
      </c>
      <c r="E615" s="26">
        <f>D615*((1-VLOOKUP(A615,USD!A:M,13,0)))</f>
        <v>29.855361461889572</v>
      </c>
      <c r="F615">
        <v>29.864000000000001</v>
      </c>
      <c r="G615" s="71">
        <f t="shared" si="106"/>
        <v>-1.690981229719557E-3</v>
      </c>
      <c r="H615" s="71">
        <f>(B615/(D615*(1-VLOOKUP(A615,USD!A:M,13,0))))-1</f>
        <v>-5.1452942243490618E-4</v>
      </c>
      <c r="I615" s="71">
        <f t="shared" si="104"/>
        <v>-8.0364318242698296E-4</v>
      </c>
      <c r="J615">
        <v>3779.98</v>
      </c>
      <c r="K615">
        <v>3825.95</v>
      </c>
      <c r="L615" s="71">
        <f t="shared" si="107"/>
        <v>1.2161440007619095E-2</v>
      </c>
      <c r="M615" s="70">
        <f t="shared" si="108"/>
        <v>2</v>
      </c>
    </row>
    <row r="616" spans="1:14">
      <c r="A616" s="68">
        <v>43264</v>
      </c>
      <c r="B616">
        <v>29.5</v>
      </c>
      <c r="C616" s="71">
        <f t="shared" si="105"/>
        <v>-1.1394101876675555E-2</v>
      </c>
      <c r="D616" s="26">
        <f t="shared" si="109"/>
        <v>29.570429765156369</v>
      </c>
      <c r="E616" s="26">
        <f>D616*((1-VLOOKUP(A616,USD!A:M,13,0)))</f>
        <v>29.653320370573685</v>
      </c>
      <c r="F616">
        <v>29.663900000000002</v>
      </c>
      <c r="G616" s="71">
        <f t="shared" si="106"/>
        <v>-2.3817633262590565E-3</v>
      </c>
      <c r="H616" s="71">
        <f>(B616/(D616*(1-VLOOKUP(A616,USD!A:M,13,0))))-1</f>
        <v>-5.1704284261478994E-3</v>
      </c>
      <c r="I616" s="71">
        <f t="shared" si="104"/>
        <v>-5.5252343757901112E-3</v>
      </c>
      <c r="J616">
        <v>3825.95</v>
      </c>
      <c r="K616">
        <v>3788.34</v>
      </c>
      <c r="L616" s="71">
        <f t="shared" si="107"/>
        <v>-9.8302382414824363E-3</v>
      </c>
      <c r="M616" s="70">
        <f t="shared" si="108"/>
        <v>3</v>
      </c>
    </row>
    <row r="617" spans="1:14">
      <c r="A617" s="68">
        <v>43265</v>
      </c>
      <c r="B617">
        <v>29.41</v>
      </c>
      <c r="C617" s="71">
        <f t="shared" si="105"/>
        <v>-3.0508474576270705E-3</v>
      </c>
      <c r="D617" s="26">
        <f t="shared" si="109"/>
        <v>29.546680166774895</v>
      </c>
      <c r="E617" s="26">
        <f>D617*((1-VLOOKUP(A617,USD!A:M,13,0)))</f>
        <v>29.413526912629059</v>
      </c>
      <c r="F617">
        <v>29.419899999999998</v>
      </c>
      <c r="G617" s="71">
        <f t="shared" si="106"/>
        <v>-4.625906057919571E-3</v>
      </c>
      <c r="H617" s="71">
        <f>(B617/(D617*(1-VLOOKUP(A617,USD!A:M,13,0))))-1</f>
        <v>-1.1990784510595986E-4</v>
      </c>
      <c r="I617" s="71">
        <f t="shared" si="104"/>
        <v>-3.3650692218523126E-4</v>
      </c>
      <c r="J617">
        <v>3788.34</v>
      </c>
      <c r="K617">
        <v>3773.37</v>
      </c>
      <c r="L617" s="71">
        <f t="shared" si="107"/>
        <v>-3.9515988533236346E-3</v>
      </c>
      <c r="M617" s="70">
        <f t="shared" si="108"/>
        <v>4</v>
      </c>
    </row>
    <row r="618" spans="1:14">
      <c r="A618" s="68">
        <v>43266</v>
      </c>
      <c r="B618">
        <v>29.06</v>
      </c>
      <c r="C618" s="71">
        <f t="shared" si="105"/>
        <v>-1.1900714042842653E-2</v>
      </c>
      <c r="D618" s="26">
        <f t="shared" si="109"/>
        <v>29.264433452590122</v>
      </c>
      <c r="E618" s="26">
        <f>D618*((1-VLOOKUP(A618,USD!A:M,13,0)))</f>
        <v>29.182950873444327</v>
      </c>
      <c r="F618">
        <v>29.222799999999999</v>
      </c>
      <c r="G618" s="71">
        <f t="shared" si="106"/>
        <v>-6.9857307479167519E-3</v>
      </c>
      <c r="H618" s="71">
        <f>(B618/(D618*(1-VLOOKUP(A618,USD!A:M,13,0))))-1</f>
        <v>-4.213106274876699E-3</v>
      </c>
      <c r="I618" s="71">
        <f t="shared" si="104"/>
        <v>-5.5709925126955495E-3</v>
      </c>
      <c r="J618">
        <v>3773.37</v>
      </c>
      <c r="K618">
        <v>3753.43</v>
      </c>
      <c r="L618" s="71">
        <f t="shared" si="107"/>
        <v>-5.2844009466339603E-3</v>
      </c>
      <c r="M618" s="70">
        <f t="shared" si="108"/>
        <v>5</v>
      </c>
    </row>
    <row r="619" spans="1:14">
      <c r="A619" s="68">
        <v>43269</v>
      </c>
      <c r="B619">
        <v>28.72</v>
      </c>
      <c r="C619" s="71">
        <f t="shared" si="105"/>
        <v>-1.16999311768754E-2</v>
      </c>
      <c r="D619" s="26">
        <f t="shared" si="109"/>
        <v>29.222799999999999</v>
      </c>
      <c r="E619" s="26">
        <f>D619*((1-VLOOKUP(A619,USD!A:M,13,0)))</f>
        <v>29.125879111553182</v>
      </c>
      <c r="F619">
        <v>29.125299999999999</v>
      </c>
      <c r="G619" s="71">
        <f t="shared" si="106"/>
        <v>-1.7205743460585565E-2</v>
      </c>
      <c r="H619" s="71">
        <f>(B619/(D619*(1-VLOOKUP(A619,USD!A:M,13,0))))-1</f>
        <v>-1.3935342861194022E-2</v>
      </c>
      <c r="I619" s="71">
        <f t="shared" si="104"/>
        <v>-1.3915736490267894E-2</v>
      </c>
      <c r="J619">
        <v>3753.43</v>
      </c>
      <c r="K619">
        <v>3753.43</v>
      </c>
      <c r="L619" s="71">
        <f t="shared" si="107"/>
        <v>0</v>
      </c>
      <c r="M619" s="70">
        <f t="shared" si="108"/>
        <v>1</v>
      </c>
    </row>
    <row r="620" spans="1:14">
      <c r="A620" s="68">
        <v>43270</v>
      </c>
      <c r="B620">
        <v>27.72</v>
      </c>
      <c r="C620" s="71">
        <f t="shared" si="105"/>
        <v>-3.4818941504178302E-2</v>
      </c>
      <c r="D620" s="26">
        <f t="shared" si="109"/>
        <v>28.09862081775869</v>
      </c>
      <c r="E620" s="26">
        <f>D620*((1-VLOOKUP(A620,USD!A:M,13,0)))</f>
        <v>27.999598452163582</v>
      </c>
      <c r="F620">
        <v>27.972300000000001</v>
      </c>
      <c r="G620" s="71">
        <f t="shared" si="106"/>
        <v>-1.3474711809321138E-2</v>
      </c>
      <c r="H620" s="71">
        <f>(B620/(D620*(1-VLOOKUP(A620,USD!A:M,13,0))))-1</f>
        <v>-9.9858022121734891E-3</v>
      </c>
      <c r="I620" s="71">
        <f t="shared" si="104"/>
        <v>-9.0196372840274375E-3</v>
      </c>
      <c r="J620">
        <v>3753.43</v>
      </c>
      <c r="K620">
        <v>3621.12</v>
      </c>
      <c r="L620" s="71">
        <f t="shared" si="107"/>
        <v>-3.5250424278593151E-2</v>
      </c>
      <c r="M620" s="70">
        <f t="shared" si="108"/>
        <v>2</v>
      </c>
    </row>
    <row r="621" spans="1:14">
      <c r="A621" s="68">
        <v>43271</v>
      </c>
      <c r="B621">
        <v>27.88</v>
      </c>
      <c r="C621" s="71">
        <f t="shared" si="105"/>
        <v>5.7720057720058726E-3</v>
      </c>
      <c r="D621" s="26">
        <f t="shared" si="109"/>
        <v>28.082918630699897</v>
      </c>
      <c r="E621" s="26">
        <f>D621*((1-VLOOKUP(A621,USD!A:M,13,0)))</f>
        <v>28.063613194926841</v>
      </c>
      <c r="F621">
        <v>28.080300000000001</v>
      </c>
      <c r="G621" s="71">
        <f t="shared" si="106"/>
        <v>-7.2256959245706742E-3</v>
      </c>
      <c r="H621" s="71">
        <f>(B621/(D621*(1-VLOOKUP(A621,USD!A:M,13,0))))-1</f>
        <v>-6.5427496328247514E-3</v>
      </c>
      <c r="I621" s="71">
        <f t="shared" si="104"/>
        <v>-7.1331146747007912E-3</v>
      </c>
      <c r="J621">
        <v>3621.12</v>
      </c>
      <c r="K621">
        <v>3635.44</v>
      </c>
      <c r="L621" s="71">
        <f t="shared" si="107"/>
        <v>3.9545775892542157E-3</v>
      </c>
      <c r="M621" s="70">
        <f t="shared" si="108"/>
        <v>3</v>
      </c>
    </row>
    <row r="622" spans="1:14">
      <c r="A622" s="68">
        <v>43272</v>
      </c>
      <c r="B622">
        <v>27.34</v>
      </c>
      <c r="C622" s="71">
        <f t="shared" si="105"/>
        <v>-1.9368723098995622E-2</v>
      </c>
      <c r="D622" s="26">
        <f t="shared" si="109"/>
        <v>27.752259834022841</v>
      </c>
      <c r="E622" s="26">
        <f>D622*((1-VLOOKUP(A622,USD!A:M,13,0)))</f>
        <v>27.672641716384902</v>
      </c>
      <c r="F622">
        <v>27.67</v>
      </c>
      <c r="G622" s="71">
        <f t="shared" si="106"/>
        <v>-1.4855000511253214E-2</v>
      </c>
      <c r="H622" s="71">
        <f>(B622/(D622*(1-VLOOKUP(A622,USD!A:M,13,0))))-1</f>
        <v>-1.2020598531724103E-2</v>
      </c>
      <c r="I622" s="71">
        <f t="shared" si="104"/>
        <v>-1.1926273942898469E-2</v>
      </c>
      <c r="J622">
        <v>3635.44</v>
      </c>
      <c r="K622">
        <v>3592.97</v>
      </c>
      <c r="L622" s="71">
        <f t="shared" si="107"/>
        <v>-1.1682217283189966E-2</v>
      </c>
      <c r="M622" s="70">
        <f t="shared" si="108"/>
        <v>4</v>
      </c>
    </row>
    <row r="623" spans="1:14">
      <c r="A623" s="68">
        <v>43273</v>
      </c>
      <c r="B623">
        <v>27.63</v>
      </c>
      <c r="C623" s="71">
        <f t="shared" si="105"/>
        <v>1.0607168983174819E-2</v>
      </c>
      <c r="D623" s="26">
        <f t="shared" si="109"/>
        <v>27.792679315440989</v>
      </c>
      <c r="E623" s="26">
        <f>D623*((1-VLOOKUP(A623,USD!A:M,13,0)))</f>
        <v>27.74859743618336</v>
      </c>
      <c r="F623">
        <v>27.773399999999999</v>
      </c>
      <c r="G623" s="71">
        <f t="shared" si="106"/>
        <v>-5.853315313526064E-3</v>
      </c>
      <c r="H623" s="71">
        <f>(B623/(D623*(1-VLOOKUP(A623,USD!A:M,13,0))))-1</f>
        <v>-4.2739975040581024E-3</v>
      </c>
      <c r="I623" s="71">
        <f t="shared" si="104"/>
        <v>-5.1632137224826291E-3</v>
      </c>
      <c r="J623">
        <v>3592.97</v>
      </c>
      <c r="K623">
        <v>3608.9</v>
      </c>
      <c r="L623" s="71">
        <f t="shared" si="107"/>
        <v>4.4336579487165295E-3</v>
      </c>
      <c r="M623" s="70">
        <f t="shared" si="108"/>
        <v>5</v>
      </c>
    </row>
    <row r="624" spans="1:14">
      <c r="A624" s="68">
        <v>43276</v>
      </c>
      <c r="B624">
        <v>26.99</v>
      </c>
      <c r="C624" s="71">
        <f t="shared" si="105"/>
        <v>-2.316322837495477E-2</v>
      </c>
      <c r="D624" s="26">
        <f t="shared" si="109"/>
        <v>27.400768996647173</v>
      </c>
      <c r="E624" s="26">
        <f>D624*((1-VLOOKUP(A624,USD!A:M,13,0)))</f>
        <v>27.280895230266736</v>
      </c>
      <c r="F624">
        <v>27.2835</v>
      </c>
      <c r="G624" s="71">
        <f t="shared" si="106"/>
        <v>-1.4991148485556605E-2</v>
      </c>
      <c r="H624" s="71">
        <f>(B624/(D624*(1-VLOOKUP(A624,USD!A:M,13,0))))-1</f>
        <v>-1.0662964972791844E-2</v>
      </c>
      <c r="I624" s="71">
        <f t="shared" si="104"/>
        <v>-1.0757417486759402E-2</v>
      </c>
      <c r="J624">
        <v>3608.9</v>
      </c>
      <c r="K624">
        <v>3560.48</v>
      </c>
      <c r="L624" s="71">
        <f t="shared" si="107"/>
        <v>-1.341683061320631E-2</v>
      </c>
      <c r="M624" s="70">
        <f t="shared" si="108"/>
        <v>1</v>
      </c>
    </row>
    <row r="625" spans="1:13">
      <c r="A625" s="68">
        <v>43277</v>
      </c>
      <c r="B625">
        <v>26.69</v>
      </c>
      <c r="C625" s="71">
        <f t="shared" si="105"/>
        <v>-1.1115227862171118E-2</v>
      </c>
      <c r="D625" s="26">
        <f t="shared" si="109"/>
        <v>27.058441469970344</v>
      </c>
      <c r="E625" s="26">
        <f>D625*((1-VLOOKUP(A625,USD!A:M,13,0)))</f>
        <v>26.887967694357364</v>
      </c>
      <c r="F625">
        <v>26.89</v>
      </c>
      <c r="G625" s="71">
        <f t="shared" si="106"/>
        <v>-1.361650745403209E-2</v>
      </c>
      <c r="H625" s="71">
        <f>(B625/(D625*(1-VLOOKUP(A625,USD!A:M,13,0))))-1</f>
        <v>-7.3626871546303985E-3</v>
      </c>
      <c r="I625" s="71">
        <f t="shared" si="104"/>
        <v>-7.437709185570851E-3</v>
      </c>
      <c r="J625">
        <v>3560.48</v>
      </c>
      <c r="K625">
        <v>3531.11</v>
      </c>
      <c r="L625" s="71">
        <f t="shared" si="107"/>
        <v>-8.2488877904102198E-3</v>
      </c>
      <c r="M625" s="70">
        <f t="shared" si="108"/>
        <v>2</v>
      </c>
    </row>
    <row r="626" spans="1:13">
      <c r="A626" s="68">
        <v>43278</v>
      </c>
      <c r="B626">
        <v>25.89</v>
      </c>
      <c r="C626" s="71">
        <f t="shared" si="105"/>
        <v>-2.9973772948669986E-2</v>
      </c>
      <c r="D626" s="26">
        <f t="shared" si="109"/>
        <v>26.342850095295816</v>
      </c>
      <c r="E626" s="26">
        <f>D626*((1-VLOOKUP(A626,USD!A:M,13,0)))</f>
        <v>26.196266555654141</v>
      </c>
      <c r="F626">
        <v>26.189399999999999</v>
      </c>
      <c r="G626" s="71">
        <f t="shared" si="106"/>
        <v>-1.7190626437823542E-2</v>
      </c>
      <c r="H626" s="71">
        <f>(B626/(D626*(1-VLOOKUP(A626,USD!A:M,13,0))))-1</f>
        <v>-1.1691229168228068E-2</v>
      </c>
      <c r="I626" s="71">
        <f t="shared" si="104"/>
        <v>-1.1432106119269592E-2</v>
      </c>
      <c r="J626">
        <v>3531.11</v>
      </c>
      <c r="K626">
        <v>3459.26</v>
      </c>
      <c r="L626" s="71">
        <f t="shared" si="107"/>
        <v>-2.0347709360512667E-2</v>
      </c>
      <c r="M626" s="70">
        <f t="shared" si="108"/>
        <v>3</v>
      </c>
    </row>
    <row r="627" spans="1:13">
      <c r="A627" s="68">
        <v>43279</v>
      </c>
      <c r="B627">
        <v>26.03</v>
      </c>
      <c r="C627" s="71">
        <f t="shared" si="105"/>
        <v>5.4074932406333875E-3</v>
      </c>
      <c r="D627" s="26">
        <f t="shared" si="109"/>
        <v>25.918894960771958</v>
      </c>
      <c r="E627" s="26">
        <f>D627*((1-VLOOKUP(A627,USD!A:M,13,0)))</f>
        <v>25.844358689768452</v>
      </c>
      <c r="F627">
        <v>25.846399999999999</v>
      </c>
      <c r="G627" s="71">
        <f t="shared" si="106"/>
        <v>4.2866425978498324E-3</v>
      </c>
      <c r="H627" s="71">
        <f>(B627/(D627*(1-VLOOKUP(A627,USD!A:M,13,0))))-1</f>
        <v>7.1830495954632312E-3</v>
      </c>
      <c r="I627" s="71">
        <f t="shared" si="104"/>
        <v>7.1035037761546516E-3</v>
      </c>
      <c r="J627">
        <v>3459.26</v>
      </c>
      <c r="K627">
        <v>3423.53</v>
      </c>
      <c r="L627" s="71">
        <f t="shared" si="107"/>
        <v>-1.0328798644796855E-2</v>
      </c>
      <c r="M627" s="70">
        <f t="shared" si="108"/>
        <v>4</v>
      </c>
    </row>
    <row r="628" spans="1:13">
      <c r="A628" s="68">
        <v>43280</v>
      </c>
      <c r="B628">
        <v>26.53</v>
      </c>
      <c r="C628" s="71">
        <f t="shared" si="105"/>
        <v>1.9208605455244054E-2</v>
      </c>
      <c r="D628" s="26">
        <f t="shared" si="109"/>
        <v>26.506615531921728</v>
      </c>
      <c r="E628" s="26">
        <f>D628*((1-VLOOKUP(A628,USD!A:M,13,0)))</f>
        <v>26.518978426884406</v>
      </c>
      <c r="F628">
        <v>26.552900000000001</v>
      </c>
      <c r="G628" s="71">
        <f t="shared" si="106"/>
        <v>8.8221251974296422E-4</v>
      </c>
      <c r="H628" s="71">
        <f>(B628/(D628*(1-VLOOKUP(A628,USD!A:M,13,0))))-1</f>
        <v>4.1561077271445868E-4</v>
      </c>
      <c r="I628" s="71">
        <f t="shared" si="104"/>
        <v>-8.6242933916824693E-4</v>
      </c>
      <c r="J628">
        <v>3423.53</v>
      </c>
      <c r="K628">
        <v>3510.98</v>
      </c>
      <c r="L628" s="71">
        <f t="shared" si="107"/>
        <v>2.5543810044018844E-2</v>
      </c>
      <c r="M628" s="70">
        <f t="shared" si="108"/>
        <v>5</v>
      </c>
    </row>
    <row r="629" spans="1:13">
      <c r="A629" s="68">
        <v>43283</v>
      </c>
      <c r="B629">
        <v>26.31</v>
      </c>
      <c r="C629" s="71">
        <f t="shared" si="105"/>
        <v>-8.2924990576705992E-3</v>
      </c>
      <c r="D629">
        <v>26.506615531921728</v>
      </c>
      <c r="G629" s="71">
        <f t="shared" si="106"/>
        <v>-7.4176022844163469E-3</v>
      </c>
    </row>
    <row r="630" spans="1:13">
      <c r="A630" s="68">
        <v>43284</v>
      </c>
    </row>
    <row r="631" spans="1:13">
      <c r="A631" s="68">
        <v>43285</v>
      </c>
    </row>
    <row r="632" spans="1:13">
      <c r="A632" s="68">
        <v>43286</v>
      </c>
    </row>
    <row r="633" spans="1:13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34"/>
  <sheetViews>
    <sheetView zoomScale="115" zoomScaleNormal="115" workbookViewId="0">
      <pane xSplit="1" ySplit="2" topLeftCell="E618" activePane="bottomRight" state="frozen"/>
      <selection pane="topRight" activeCell="B1" sqref="B1"/>
      <selection pane="bottomLeft" activeCell="A3" sqref="A3"/>
      <selection pane="bottomRight" activeCell="M629" sqref="M629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>
      <c r="J1" t="s">
        <v>219</v>
      </c>
    </row>
    <row r="2" spans="1:14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87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88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D244*(1-VLOOKUP(A244,USD!A:M,13,0))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(B244/(D244*(1-VLOOKUP(A244,USD!A:M,13,0))))-1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D245*(1-VLOOKUP(A245,USD!A:M,13,0))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(B245/(D245*(1-VLOOKUP(A245,USD!A:M,13,0))))-1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D246*(1-VLOOKUP(A246,USD!A:M,13,0))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(B246/(D246*(1-VLOOKUP(A246,USD!A:M,13,0))))-1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D247*(1-VLOOKUP(A247,USD!A:M,13,0))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(B247/(D247*(1-VLOOKUP(A247,USD!A:M,13,0))))-1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D248*(1-VLOOKUP(A248,USD!A:M,13,0))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(B248/(D248*(1-VLOOKUP(A248,USD!A:M,13,0))))-1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D249*(1-VLOOKUP(A249,USD!A:M,13,0))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(B249/(D249*(1-VLOOKUP(A249,USD!A:M,13,0))))-1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125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D250*(1-VLOOKUP(A250,USD!A:M,13,0))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(B250/(D250*(1-VLOOKUP(A250,USD!A:M,13,0))))-1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D251*(1-VLOOKUP(A251,USD!A:M,13,0))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(B251/(D251*(1-VLOOKUP(A251,USD!A:M,13,0))))-1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129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D252*(1-VLOOKUP(A252,USD!A:M,13,0))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(B252/(D252*(1-VLOOKUP(A252,USD!A:M,13,0))))-1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D253*(1-VLOOKUP(A253,USD!A:M,13,0))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(B253/(D253*(1-VLOOKUP(A253,USD!A:M,13,0))))-1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D254*(1-VLOOKUP(A254,USD!A:M,13,0))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(B254/(D254*(1-VLOOKUP(A254,USD!A:M,13,0))))-1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D255*(1-VLOOKUP(A255,USD!A:M,13,0))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(B255/(D255*(1-VLOOKUP(A255,USD!A:M,13,0))))-1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141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D256*(1-VLOOKUP(A256,USD!A:M,13,0))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(B256/(D256*(1-VLOOKUP(A256,USD!A:M,13,0))))-1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D257*(1-VLOOKUP(A257,USD!A:M,13,0))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(B257/(D257*(1-VLOOKUP(A257,USD!A:M,13,0))))-1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D258*(1-VLOOKUP(A258,USD!A:M,13,0))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(B258/(D258*(1-VLOOKUP(A258,USD!A:M,13,0))))-1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D259*(1-VLOOKUP(A259,USD!A:M,13,0))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(B259/(D259*(1-VLOOKUP(A259,USD!A:M,13,0))))-1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143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D260*(1-VLOOKUP(A260,USD!A:M,13,0))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(B260/(D260*(1-VLOOKUP(A260,USD!A:M,13,0))))-1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D261*(1-VLOOKUP(A261,USD!A:M,13,0))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(B261/(D261*(1-VLOOKUP(A261,USD!A:M,13,0))))-1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D262*(1-VLOOKUP(A262,USD!A:M,13,0))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(B262/(D262*(1-VLOOKUP(A262,USD!A:M,13,0))))-1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D263*(1-VLOOKUP(A263,USD!A:M,13,0))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(B263/(D263*(1-VLOOKUP(A263,USD!A:M,13,0))))-1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D264*(1-VLOOKUP(A264,USD!A:M,13,0))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(B264/(D264*(1-VLOOKUP(A264,USD!A:M,13,0))))-1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157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D265*(1-VLOOKUP(A265,USD!A:M,13,0))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(B265/(D265*(1-VLOOKUP(A265,USD!A:M,13,0))))-1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158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D266*(1-VLOOKUP(A266,USD!A:M,13,0))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(B266/(D266*(1-VLOOKUP(A266,USD!A:M,13,0))))-1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164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D267*(1-VLOOKUP(A267,USD!A:M,13,0))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(B267/(D267*(1-VLOOKUP(A267,USD!A:M,13,0))))-1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D268*(1-VLOOKUP(A268,USD!A:M,13,0))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(B268/(D268*(1-VLOOKUP(A268,USD!A:M,13,0))))-1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174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D269*(1-VLOOKUP(A269,USD!A:M,13,0))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(B269/(D269*(1-VLOOKUP(A269,USD!A:M,13,0))))-1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D270*(1-VLOOKUP(A270,USD!A:M,13,0))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(B270/(D270*(1-VLOOKUP(A270,USD!A:M,13,0))))-1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182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D271*(1-VLOOKUP(A271,USD!A:M,13,0))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(B271/(D271*(1-VLOOKUP(A271,USD!A:M,13,0))))-1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D272*(1-VLOOKUP(A272,USD!A:M,13,0))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(B272/(D272*(1-VLOOKUP(A272,USD!A:M,13,0))))-1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D273*(1-VLOOKUP(A273,USD!A:M,13,0))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(B273/(D273*(1-VLOOKUP(A273,USD!A:M,13,0))))-1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D274*(1-VLOOKUP(A274,USD!A:M,13,0))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(B274/(D274*(1-VLOOKUP(A274,USD!A:M,13,0))))-1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D275*(1-VLOOKUP(A275,USD!A:M,13,0))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(B275/(D275*(1-VLOOKUP(A275,USD!A:M,13,0))))-1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D276*(1-VLOOKUP(A276,USD!A:M,13,0))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(B276/(D276*(1-VLOOKUP(A276,USD!A:M,13,0))))-1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D277*(1-VLOOKUP(A277,USD!A:M,13,0))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(B277/(D277*(1-VLOOKUP(A277,USD!A:M,13,0))))-1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D278*(1-VLOOKUP(A278,USD!A:M,13,0))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(B278/(D278*(1-VLOOKUP(A278,USD!A:M,13,0))))-1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202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D279*(1-VLOOKUP(A279,USD!A:M,13,0))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(B279/(D279*(1-VLOOKUP(A279,USD!A:M,13,0))))-1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D280*(1-VLOOKUP(A280,USD!A:M,13,0))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(B280/(D280*(1-VLOOKUP(A280,USD!A:M,13,0))))-1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D281*(1-VLOOKUP(A281,USD!A:M,13,0))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(B281/(D281*(1-VLOOKUP(A281,USD!A:M,13,0))))-1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D282*(1-VLOOKUP(A282,USD!A:M,13,0))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(B282/(D282*(1-VLOOKUP(A282,USD!A:M,13,0))))-1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D283*(1-VLOOKUP(A283,USD!A:M,13,0))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(B283/(D283*(1-VLOOKUP(A283,USD!A:M,13,0))))-1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D284*(1-VLOOKUP(A284,USD!A:M,13,0))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(B284/(D284*(1-VLOOKUP(A284,USD!A:M,13,0))))-1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D285*(1-VLOOKUP(A285,USD!A:M,13,0))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(B285/(D285*(1-VLOOKUP(A285,USD!A:M,13,0))))-1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D286*(1-VLOOKUP(A286,USD!A:M,13,0))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(B286/(D286*(1-VLOOKUP(A286,USD!A:M,13,0))))-1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D287*(1-VLOOKUP(A287,USD!A:M,13,0))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(B287/(D287*(1-VLOOKUP(A287,USD!A:M,13,0))))-1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D288*(1-VLOOKUP(A288,USD!A:M,13,0))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(B288/(D288*(1-VLOOKUP(A288,USD!A:M,13,0))))-1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D289*(1-VLOOKUP(A289,USD!A:M,13,0))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(B289/(D289*(1-VLOOKUP(A289,USD!A:M,13,0))))-1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D290*(1-VLOOKUP(A290,USD!A:M,13,0))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(B290/(D290*(1-VLOOKUP(A290,USD!A:M,13,0))))-1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230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D291*(1-VLOOKUP(A291,USD!A:M,13,0))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(B291/(D291*(1-VLOOKUP(A291,USD!A:M,13,0))))-1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D292*(1-VLOOKUP(A292,USD!A:M,13,0))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(B292/(D292*(1-VLOOKUP(A292,USD!A:M,13,0))))-1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D293*(1-VLOOKUP(A293,USD!A:M,13,0))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(B293/(D293*(1-VLOOKUP(A293,USD!A:M,13,0))))-1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D294*(1-VLOOKUP(A294,USD!A:M,13,0))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(B294/(D294*(1-VLOOKUP(A294,USD!A:M,13,0))))-1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241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D295*(1-VLOOKUP(A295,USD!A:M,13,0))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(B295/(D295*(1-VLOOKUP(A295,USD!A:M,13,0))))-1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D296*(1-VLOOKUP(A296,USD!A:M,13,0))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(B296/(D296*(1-VLOOKUP(A296,USD!A:M,13,0))))-1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D297*(1-VLOOKUP(A297,USD!A:M,13,0))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(B297/(D297*(1-VLOOKUP(A297,USD!A:M,13,0))))-1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D298*(1-VLOOKUP(A298,USD!A:M,13,0))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(B298/(D298*(1-VLOOKUP(A298,USD!A:M,13,0))))-1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256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D299*(1-VLOOKUP(A299,USD!A:M,13,0))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(B299/(D299*(1-VLOOKUP(A299,USD!A:M,13,0))))-1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D300*(1-VLOOKUP(A300,USD!A:M,13,0))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(B300/(D300*(1-VLOOKUP(A300,USD!A:M,13,0))))-1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D301*(1-VLOOKUP(A301,USD!A:M,13,0))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(B301/(D301*(1-VLOOKUP(A301,USD!A:M,13,0))))-1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267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D302*(1-VLOOKUP(A302,USD!A:M,13,0))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(B302/(D302*(1-VLOOKUP(A302,USD!A:M,13,0))))-1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D303*(1-VLOOKUP(A303,USD!A:M,13,0))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(B303/(D303*(1-VLOOKUP(A303,USD!A:M,13,0))))-1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273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D304*(1-VLOOKUP(A304,USD!A:M,13,0))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(B304/(D304*(1-VLOOKUP(A304,USD!A:M,13,0))))-1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D305*(1-VLOOKUP(A305,USD!A:M,13,0))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(B305/(D305*(1-VLOOKUP(A305,USD!A:M,13,0))))-1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D306*(1-VLOOKUP(A306,USD!A:M,13,0))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(B306/(D306*(1-VLOOKUP(A306,USD!A:M,13,0))))-1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D307*(1-VLOOKUP(A307,USD!A:M,13,0))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(B307/(D307*(1-VLOOKUP(A307,USD!A:M,13,0))))-1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282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D308*(1-VLOOKUP(A308,USD!A:M,13,0))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(B308/(D308*(1-VLOOKUP(A308,USD!A:M,13,0))))-1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291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D309*(1-VLOOKUP(A309,USD!A:M,13,0))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(B309/(D309*(1-VLOOKUP(A309,USD!A:M,13,0))))-1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D310*(1-VLOOKUP(A310,USD!A:M,13,0))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(B310/(D310*(1-VLOOKUP(A310,USD!A:M,13,0))))-1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D311*(1-VLOOKUP(A311,USD!A:M,13,0))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(B311/(D311*(1-VLOOKUP(A311,USD!A:M,13,0))))-1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297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D312*(1-VLOOKUP(A312,USD!A:M,13,0))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(B312/(D312*(1-VLOOKUP(A312,USD!A:M,13,0))))-1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302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D313*(1-VLOOKUP(A313,USD!A:M,13,0))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(B313/(D313*(1-VLOOKUP(A313,USD!A:M,13,0))))-1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D314*(1-VLOOKUP(A314,USD!A:M,13,0))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(B314/(D314*(1-VLOOKUP(A314,USD!A:M,13,0))))-1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D315*(1-VLOOKUP(A315,USD!A:M,13,0))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(B315/(D315*(1-VLOOKUP(A315,USD!A:M,13,0))))-1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D316*(1-VLOOKUP(A316,USD!A:M,13,0))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(B316/(D316*(1-VLOOKUP(A316,USD!A:M,13,0))))-1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D317*(1-VLOOKUP(A317,USD!A:M,13,0))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(B317/(D317*(1-VLOOKUP(A317,USD!A:M,13,0))))-1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D318*(1-VLOOKUP(A318,USD!A:M,13,0))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(B318/(D318*(1-VLOOKUP(A318,USD!A:M,13,0))))-1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314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D319*(1-VLOOKUP(A319,USD!A:M,13,0))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(B319/(D319*(1-VLOOKUP(A319,USD!A:M,13,0))))-1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D320*(1-VLOOKUP(A320,USD!A:M,13,0))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(B320/(D320*(1-VLOOKUP(A320,USD!A:M,13,0))))-1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D321*(1-VLOOKUP(A321,USD!A:M,13,0))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(B321/(D321*(1-VLOOKUP(A321,USD!A:M,13,0))))-1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321</v>
      </c>
    </row>
    <row r="322" spans="1:14" ht="28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D322*(1-VLOOKUP(A322,USD!A:M,13,0))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(B322/(D322*(1-VLOOKUP(A322,USD!A:M,13,0))))-1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323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D323*(1-VLOOKUP(A323,USD!A:M,13,0))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(B323/(D323*(1-VLOOKUP(A323,USD!A:M,13,0))))-1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D324*(1-VLOOKUP(A324,USD!A:M,13,0))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(B324/(D324*(1-VLOOKUP(A324,USD!A:M,13,0))))-1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327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D325*(1-VLOOKUP(A325,USD!A:M,13,0))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(B325/(D325*(1-VLOOKUP(A325,USD!A:M,13,0))))-1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:C389" si="87">B326/B325-1</f>
        <v>9.2165898617513342E-4</v>
      </c>
      <c r="D326" s="26">
        <f t="shared" ref="D326:D389" si="88">+F325*(1+L326)</f>
        <v>32.707000000000001</v>
      </c>
      <c r="E326" s="26">
        <f>D326*(1-VLOOKUP(A326,USD!A:M,13,0))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(B326/(D326*(1-VLOOKUP(A326,USD!A:M,13,0))))-1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:L389" si="89">+K326/J326-1</f>
        <v>0</v>
      </c>
      <c r="M326">
        <f t="shared" ref="M326:M389" si="90">WEEKDAY(A326,2)</f>
        <v>1</v>
      </c>
    </row>
    <row r="327" spans="1:14">
      <c r="A327" s="1">
        <v>42857</v>
      </c>
      <c r="B327">
        <v>32.549999999999997</v>
      </c>
      <c r="C327" s="25">
        <f t="shared" si="87"/>
        <v>-9.2081031307555961E-4</v>
      </c>
      <c r="D327" s="26">
        <f t="shared" si="88"/>
        <v>32.719984561151904</v>
      </c>
      <c r="E327" s="26">
        <f>D327*(1-VLOOKUP(A327,USD!A:M,13,0))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(B327/(D327*(1-VLOOKUP(A327,USD!A:M,13,0))))-1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si="89"/>
        <v>6.8459339987958501E-4</v>
      </c>
      <c r="M327">
        <f t="shared" si="90"/>
        <v>2</v>
      </c>
      <c r="N327" s="50" t="s">
        <v>331</v>
      </c>
    </row>
    <row r="328" spans="1:14">
      <c r="A328" s="1">
        <v>42858</v>
      </c>
      <c r="B328">
        <v>32.39</v>
      </c>
      <c r="C328" s="25">
        <f t="shared" si="87"/>
        <v>-4.9155145929338229E-3</v>
      </c>
      <c r="D328" s="26">
        <f t="shared" si="88"/>
        <v>32.661480162550085</v>
      </c>
      <c r="E328" s="26">
        <f>D328*(1-VLOOKUP(A328,USD!A:M,13,0))</f>
        <v>32.634325310180444</v>
      </c>
      <c r="F328">
        <v>32.6372</v>
      </c>
      <c r="G328" s="25">
        <f t="shared" ref="G328:G391" si="91">+B328/D328-1</f>
        <v>-8.3119369115844943E-3</v>
      </c>
      <c r="H328" s="25">
        <f>(B328/(D328*(1-VLOOKUP(A328,USD!A:M,13,0))))-1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si="89"/>
        <v>-2.9981909922837113E-3</v>
      </c>
      <c r="M328">
        <f t="shared" si="90"/>
        <v>3</v>
      </c>
    </row>
    <row r="329" spans="1:14">
      <c r="A329" s="1">
        <v>42859</v>
      </c>
      <c r="B329">
        <v>32.26</v>
      </c>
      <c r="C329" s="25">
        <f t="shared" si="87"/>
        <v>-4.0135844396419484E-3</v>
      </c>
      <c r="D329" s="26">
        <f t="shared" si="88"/>
        <v>32.525700710793984</v>
      </c>
      <c r="E329" s="26">
        <f>D329*(1-VLOOKUP(A329,USD!A:M,13,0))</f>
        <v>32.537000856832499</v>
      </c>
      <c r="F329">
        <v>32.521000000000001</v>
      </c>
      <c r="G329" s="25">
        <f t="shared" si="91"/>
        <v>-8.1689465557250873E-3</v>
      </c>
      <c r="H329" s="25">
        <f>(B329/(D329*(1-VLOOKUP(A329,USD!A:M,13,0))))-1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si="89"/>
        <v>-3.4163252119059351E-3</v>
      </c>
      <c r="M329">
        <f t="shared" si="90"/>
        <v>4</v>
      </c>
    </row>
    <row r="330" spans="1:14">
      <c r="A330" s="1">
        <v>42860</v>
      </c>
      <c r="B330">
        <v>31.8</v>
      </c>
      <c r="C330" s="25">
        <f t="shared" si="87"/>
        <v>-1.4259144451332806E-2</v>
      </c>
      <c r="D330" s="26">
        <f t="shared" si="88"/>
        <v>32.06489393242915</v>
      </c>
      <c r="E330" s="26">
        <f>D330*(1-VLOOKUP(A330,USD!A:M,13,0))</f>
        <v>32.023190949196511</v>
      </c>
      <c r="F330">
        <v>32.009300000000003</v>
      </c>
      <c r="G330" s="25">
        <f t="shared" si="91"/>
        <v>-8.2611822445870509E-3</v>
      </c>
      <c r="H330" s="25">
        <f>(B330/(D330*(1-VLOOKUP(A330,USD!A:M,13,0))))-1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si="89"/>
        <v>-1.4024970559664562E-2</v>
      </c>
      <c r="M330">
        <f t="shared" si="90"/>
        <v>5</v>
      </c>
    </row>
    <row r="331" spans="1:14">
      <c r="A331" s="1">
        <v>42863</v>
      </c>
      <c r="B331">
        <v>31.06</v>
      </c>
      <c r="C331" s="25">
        <f t="shared" si="87"/>
        <v>-2.3270440251572433E-2</v>
      </c>
      <c r="D331" s="26">
        <f t="shared" si="88"/>
        <v>31.409326692245781</v>
      </c>
      <c r="E331" s="26">
        <f>D331*(1-VLOOKUP(A331,USD!A:M,13,0))</f>
        <v>31.374847909208562</v>
      </c>
      <c r="F331">
        <v>31.349499999999999</v>
      </c>
      <c r="G331" s="25">
        <f t="shared" si="91"/>
        <v>-1.1121750417274034E-2</v>
      </c>
      <c r="H331" s="25">
        <f>(B331/(D331*(1-VLOOKUP(A331,USD!A:M,13,0))))-1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si="89"/>
        <v>-1.8743718474137916E-2</v>
      </c>
      <c r="M331">
        <f t="shared" si="90"/>
        <v>1</v>
      </c>
    </row>
    <row r="332" spans="1:14">
      <c r="A332" s="1">
        <v>42864</v>
      </c>
      <c r="B332">
        <v>31.38</v>
      </c>
      <c r="C332" s="25">
        <f t="shared" si="87"/>
        <v>1.0302640051513157E-2</v>
      </c>
      <c r="D332" s="26">
        <f t="shared" si="88"/>
        <v>31.540791280720342</v>
      </c>
      <c r="E332" s="26">
        <f>D332*(1-VLOOKUP(A332,USD!A:M,13,0))</f>
        <v>31.512522634467388</v>
      </c>
      <c r="F332">
        <v>31.5167</v>
      </c>
      <c r="G332" s="25">
        <f t="shared" si="91"/>
        <v>-5.097883540373549E-3</v>
      </c>
      <c r="H332" s="25">
        <f>(B332/(D332*(1-VLOOKUP(A332,USD!A:M,13,0))))-1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si="89"/>
        <v>6.1018925571489913E-3</v>
      </c>
      <c r="M332">
        <f t="shared" si="90"/>
        <v>2</v>
      </c>
    </row>
    <row r="333" spans="1:14">
      <c r="A333" s="1">
        <v>42865</v>
      </c>
      <c r="B333">
        <v>30.76</v>
      </c>
      <c r="C333" s="25">
        <f t="shared" si="87"/>
        <v>-1.9757807520713766E-2</v>
      </c>
      <c r="D333" s="26">
        <f t="shared" si="88"/>
        <v>30.855328622118133</v>
      </c>
      <c r="E333" s="26">
        <f>D333*(1-VLOOKUP(A333,USD!A:M,13,0))</f>
        <v>30.862200821810443</v>
      </c>
      <c r="F333">
        <v>30.852799999999998</v>
      </c>
      <c r="G333" s="25">
        <f t="shared" si="91"/>
        <v>-3.0895351427174811E-3</v>
      </c>
      <c r="H333" s="25">
        <f>(B333/(D333*(1-VLOOKUP(A333,USD!A:M,13,0))))-1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si="89"/>
        <v>-2.0984791487746679E-2</v>
      </c>
      <c r="M333">
        <f t="shared" si="90"/>
        <v>3</v>
      </c>
    </row>
    <row r="334" spans="1:14">
      <c r="A334" s="1">
        <v>42866</v>
      </c>
      <c r="B334">
        <v>30.7</v>
      </c>
      <c r="C334" s="25">
        <f t="shared" si="87"/>
        <v>-1.9505851755526882E-3</v>
      </c>
      <c r="D334" s="26">
        <f t="shared" si="88"/>
        <v>30.783597386419373</v>
      </c>
      <c r="E334" s="26">
        <f>D334*(1-VLOOKUP(A334,USD!A:M,13,0))</f>
        <v>30.825970657557693</v>
      </c>
      <c r="F334">
        <v>30.845700000000001</v>
      </c>
      <c r="G334" s="25">
        <f t="shared" si="91"/>
        <v>-2.7156470821131373E-3</v>
      </c>
      <c r="H334" s="25">
        <f>(B334/(D334*(1-VLOOKUP(A334,USD!A:M,13,0))))-1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si="89"/>
        <v>-2.242992972457114E-3</v>
      </c>
      <c r="M334">
        <f t="shared" si="90"/>
        <v>4</v>
      </c>
    </row>
    <row r="335" spans="1:14">
      <c r="A335" s="1">
        <v>42867</v>
      </c>
      <c r="B335">
        <v>30.82</v>
      </c>
      <c r="C335" s="25">
        <f t="shared" si="87"/>
        <v>3.9087947882736618E-3</v>
      </c>
      <c r="D335" s="26">
        <f t="shared" si="88"/>
        <v>30.799184893251827</v>
      </c>
      <c r="E335" s="26">
        <f>D335*(1-VLOOKUP(A335,USD!A:M,13,0))</f>
        <v>30.823261287675841</v>
      </c>
      <c r="F335">
        <v>30.8431</v>
      </c>
      <c r="G335" s="25">
        <f t="shared" si="91"/>
        <v>6.758330397482748E-4</v>
      </c>
      <c r="H335" s="25">
        <f>(B335/(D335*(1-VLOOKUP(A335,USD!A:M,13,0))))-1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si="89"/>
        <v>-1.5079932291429676E-3</v>
      </c>
      <c r="M335">
        <f t="shared" si="90"/>
        <v>5</v>
      </c>
    </row>
    <row r="336" spans="1:14">
      <c r="A336" s="1">
        <v>42870</v>
      </c>
      <c r="B336">
        <v>30.85</v>
      </c>
      <c r="C336" s="25">
        <f t="shared" si="87"/>
        <v>9.7339390006490056E-4</v>
      </c>
      <c r="D336" s="26">
        <f t="shared" si="88"/>
        <v>30.999447792212031</v>
      </c>
      <c r="E336" s="26">
        <f>D336*(1-VLOOKUP(A336,USD!A:M,13,0))</f>
        <v>31.032717519730639</v>
      </c>
      <c r="F336">
        <v>31.034099999999999</v>
      </c>
      <c r="G336" s="25">
        <f t="shared" si="91"/>
        <v>-4.8209823998728307E-3</v>
      </c>
      <c r="H336" s="25">
        <f>(B336/(D336*(1-VLOOKUP(A336,USD!A:M,13,0))))-1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si="89"/>
        <v>5.0691335245818259E-3</v>
      </c>
      <c r="M336">
        <f t="shared" si="90"/>
        <v>1</v>
      </c>
    </row>
    <row r="337" spans="1:13">
      <c r="A337" s="1">
        <v>42871</v>
      </c>
      <c r="B337">
        <v>31.65</v>
      </c>
      <c r="C337" s="25">
        <f t="shared" si="87"/>
        <v>2.593192868719596E-2</v>
      </c>
      <c r="D337" s="26">
        <f t="shared" si="88"/>
        <v>31.672458012998206</v>
      </c>
      <c r="E337" s="26">
        <f>D337*(1-VLOOKUP(A337,USD!A:M,13,0))</f>
        <v>31.745894971625422</v>
      </c>
      <c r="F337">
        <v>31.771699999999999</v>
      </c>
      <c r="G337" s="25">
        <f t="shared" si="91"/>
        <v>-7.0907073233761331E-4</v>
      </c>
      <c r="H337" s="25">
        <f>(B337/(D337*(1-VLOOKUP(A337,USD!A:M,13,0))))-1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si="89"/>
        <v>2.0569567443496251E-2</v>
      </c>
      <c r="M337">
        <f t="shared" si="90"/>
        <v>2</v>
      </c>
    </row>
    <row r="338" spans="1:13">
      <c r="A338" s="1">
        <v>42872</v>
      </c>
      <c r="B338">
        <v>31.5684</v>
      </c>
      <c r="C338" s="25">
        <f t="shared" si="87"/>
        <v>-2.5781990521326348E-3</v>
      </c>
      <c r="D338" s="26">
        <f t="shared" si="88"/>
        <v>31.839926333851082</v>
      </c>
      <c r="E338" s="26">
        <f>D338*(1-VLOOKUP(A338,USD!A:M,13,0))</f>
        <v>31.858085067844552</v>
      </c>
      <c r="F338">
        <v>31.848400000000002</v>
      </c>
      <c r="G338" s="25">
        <f t="shared" si="91"/>
        <v>-8.527856848789428E-3</v>
      </c>
      <c r="H338" s="25">
        <f>(B338/(D338*(1-VLOOKUP(A338,USD!A:M,13,0))))-1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si="89"/>
        <v>2.1473932415037034E-3</v>
      </c>
      <c r="M338">
        <f t="shared" si="90"/>
        <v>3</v>
      </c>
    </row>
    <row r="339" spans="1:13">
      <c r="A339" s="1">
        <v>42873</v>
      </c>
      <c r="B339">
        <v>31.369</v>
      </c>
      <c r="C339" s="25">
        <f t="shared" si="87"/>
        <v>-6.316443025303764E-3</v>
      </c>
      <c r="D339" s="26">
        <f t="shared" si="88"/>
        <v>31.577077952351051</v>
      </c>
      <c r="E339" s="26">
        <f>D339*(1-VLOOKUP(A339,USD!A:M,13,0))</f>
        <v>31.521361967362932</v>
      </c>
      <c r="F339">
        <v>31.515699999999999</v>
      </c>
      <c r="G339" s="25">
        <f t="shared" si="91"/>
        <v>-6.5895252456555919E-3</v>
      </c>
      <c r="H339" s="25">
        <f>(B339/(D339*(1-VLOOKUP(A339,USD!A:M,13,0))))-1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si="89"/>
        <v>-8.5191735738358032E-3</v>
      </c>
      <c r="M339">
        <f t="shared" si="90"/>
        <v>4</v>
      </c>
    </row>
    <row r="340" spans="1:13">
      <c r="A340" s="1">
        <v>42874</v>
      </c>
      <c r="B340">
        <v>31.439</v>
      </c>
      <c r="C340" s="25">
        <f t="shared" si="87"/>
        <v>2.2315024387133953E-3</v>
      </c>
      <c r="D340" s="26">
        <f t="shared" si="88"/>
        <v>31.508725339053441</v>
      </c>
      <c r="E340" s="26">
        <f>D340*(1-VLOOKUP(A340,USD!A:M,13,0))</f>
        <v>31.557695438500925</v>
      </c>
      <c r="F340">
        <v>31.558900000000001</v>
      </c>
      <c r="G340" s="25">
        <f t="shared" si="91"/>
        <v>-2.2128898679065756E-3</v>
      </c>
      <c r="H340" s="25">
        <f>(B340/(D340*(1-VLOOKUP(A340,USD!A:M,13,0))))-1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si="89"/>
        <v>-2.2130750535631627E-4</v>
      </c>
      <c r="M340">
        <f t="shared" si="90"/>
        <v>5</v>
      </c>
    </row>
    <row r="341" spans="1:13">
      <c r="A341" s="1">
        <v>42877</v>
      </c>
      <c r="B341">
        <v>30.95</v>
      </c>
      <c r="C341" s="25">
        <f t="shared" si="87"/>
        <v>-1.5553929832373803E-2</v>
      </c>
      <c r="D341" s="26">
        <f t="shared" si="88"/>
        <v>31.103792516234208</v>
      </c>
      <c r="E341" s="26">
        <f>D341*(1-VLOOKUP(A341,USD!A:M,13,0))</f>
        <v>31.078753565343309</v>
      </c>
      <c r="F341">
        <v>31.0822</v>
      </c>
      <c r="G341" s="25">
        <f t="shared" si="91"/>
        <v>-4.9444940244486313E-3</v>
      </c>
      <c r="H341" s="25">
        <f>(B341/(D341*(1-VLOOKUP(A341,USD!A:M,13,0))))-1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si="89"/>
        <v>-1.4420891848758832E-2</v>
      </c>
      <c r="M341">
        <f t="shared" si="90"/>
        <v>1</v>
      </c>
    </row>
    <row r="342" spans="1:13">
      <c r="A342" s="1">
        <v>42878</v>
      </c>
      <c r="B342">
        <v>30.31</v>
      </c>
      <c r="C342" s="25">
        <f t="shared" si="87"/>
        <v>-2.0678513731825499E-2</v>
      </c>
      <c r="D342" s="26">
        <f t="shared" si="88"/>
        <v>30.428039543349712</v>
      </c>
      <c r="E342" s="26">
        <f>D342*(1-VLOOKUP(A342,USD!A:M,13,0))</f>
        <v>30.417955209536377</v>
      </c>
      <c r="F342">
        <v>30.421600000000002</v>
      </c>
      <c r="G342" s="25">
        <f t="shared" si="91"/>
        <v>-3.8793016284057735E-3</v>
      </c>
      <c r="H342" s="25">
        <f>(B342/(D342*(1-VLOOKUP(A342,USD!A:M,13,0))))-1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si="89"/>
        <v>-2.104614398756488E-2</v>
      </c>
      <c r="M342">
        <f t="shared" si="90"/>
        <v>2</v>
      </c>
    </row>
    <row r="343" spans="1:13">
      <c r="A343" s="1">
        <v>42879</v>
      </c>
      <c r="B343">
        <v>30.5</v>
      </c>
      <c r="C343" s="25">
        <f t="shared" si="87"/>
        <v>6.26855823160688E-3</v>
      </c>
      <c r="D343" s="26">
        <f t="shared" si="88"/>
        <v>30.60299368419015</v>
      </c>
      <c r="E343" s="26">
        <f>D343*(1-VLOOKUP(A343,USD!A:M,13,0))</f>
        <v>30.631850277763832</v>
      </c>
      <c r="F343">
        <v>30.626999999999999</v>
      </c>
      <c r="G343" s="25">
        <f t="shared" si="91"/>
        <v>-3.3654774187453773E-3</v>
      </c>
      <c r="H343" s="25">
        <f>(B343/(D343*(1-VLOOKUP(A343,USD!A:M,13,0))))-1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si="89"/>
        <v>5.9626608787883839E-3</v>
      </c>
      <c r="M343">
        <f t="shared" si="90"/>
        <v>3</v>
      </c>
    </row>
    <row r="344" spans="1:13">
      <c r="A344" s="1">
        <v>42880</v>
      </c>
      <c r="B344">
        <v>30.98</v>
      </c>
      <c r="C344" s="25">
        <f t="shared" si="87"/>
        <v>1.5737704918032724E-2</v>
      </c>
      <c r="D344" s="26">
        <f t="shared" si="88"/>
        <v>30.899249569534849</v>
      </c>
      <c r="E344" s="26">
        <f>D344*(1-VLOOKUP(A344,USD!A:M,13,0))</f>
        <v>31.00932420214377</v>
      </c>
      <c r="F344">
        <v>31.0548</v>
      </c>
      <c r="G344" s="25">
        <f t="shared" si="91"/>
        <v>2.6133460064599046E-3</v>
      </c>
      <c r="H344" s="25">
        <f>(B344/(D344*(1-VLOOKUP(A344,USD!A:M,13,0))))-1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si="89"/>
        <v>8.8892013430910133E-3</v>
      </c>
      <c r="M344">
        <f t="shared" si="90"/>
        <v>4</v>
      </c>
    </row>
    <row r="345" spans="1:13">
      <c r="A345" s="1">
        <v>42881</v>
      </c>
      <c r="B345">
        <v>30.950800000000001</v>
      </c>
      <c r="C345" s="25">
        <f t="shared" si="87"/>
        <v>-9.4254357650092047E-4</v>
      </c>
      <c r="D345" s="26">
        <f t="shared" si="88"/>
        <v>30.981197987201959</v>
      </c>
      <c r="E345" s="26">
        <f>D345*(1-VLOOKUP(A345,USD!A:M,13,0))</f>
        <v>31.114572308938016</v>
      </c>
      <c r="F345">
        <v>31.110600000000002</v>
      </c>
      <c r="G345" s="25">
        <f t="shared" si="91"/>
        <v>-9.8117533139019386E-4</v>
      </c>
      <c r="H345" s="25">
        <f>(B345/(D345*(1-VLOOKUP(A345,USD!A:M,13,0))))-1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si="89"/>
        <v>-2.3700688073354792E-3</v>
      </c>
      <c r="M345">
        <f t="shared" si="90"/>
        <v>5</v>
      </c>
    </row>
    <row r="346" spans="1:13">
      <c r="A346" s="1">
        <v>42884</v>
      </c>
      <c r="B346">
        <v>30.950800000000001</v>
      </c>
      <c r="C346" s="25">
        <f t="shared" si="87"/>
        <v>0</v>
      </c>
      <c r="D346" s="26">
        <f t="shared" si="88"/>
        <v>31.110600000000002</v>
      </c>
      <c r="E346" s="26">
        <f>D346*(1-VLOOKUP(A346,USD!A:M,13,0))</f>
        <v>31.102367706736448</v>
      </c>
      <c r="F346">
        <v>31.110600000000002</v>
      </c>
      <c r="G346" s="25">
        <f t="shared" si="91"/>
        <v>-5.1365129569985735E-3</v>
      </c>
      <c r="H346" s="25">
        <f>(B346/(D346*(1-VLOOKUP(A346,USD!A:M,13,0))))-1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si="89"/>
        <v>0</v>
      </c>
      <c r="M346">
        <f t="shared" si="90"/>
        <v>1</v>
      </c>
    </row>
    <row r="347" spans="1:13">
      <c r="A347" s="1">
        <v>42885</v>
      </c>
      <c r="B347">
        <v>31.11</v>
      </c>
      <c r="C347" s="25">
        <f t="shared" si="87"/>
        <v>5.1436473370638502E-3</v>
      </c>
      <c r="D347" s="26">
        <f t="shared" si="88"/>
        <v>31.110600000000002</v>
      </c>
      <c r="E347" s="26">
        <f>D347*(1-VLOOKUP(A347,USD!A:M,13,0))</f>
        <v>31.101230150991157</v>
      </c>
      <c r="F347">
        <v>31.092500000000001</v>
      </c>
      <c r="G347" s="25">
        <f t="shared" si="91"/>
        <v>-1.9286031127774272E-5</v>
      </c>
      <c r="H347" s="25">
        <f>(B347/(D347*(1-VLOOKUP(A347,USD!A:M,13,0))))-1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si="89"/>
        <v>0</v>
      </c>
      <c r="M347">
        <f t="shared" si="90"/>
        <v>2</v>
      </c>
    </row>
    <row r="348" spans="1:13">
      <c r="A348" s="1">
        <v>42886</v>
      </c>
      <c r="B348">
        <v>31.17</v>
      </c>
      <c r="C348" s="25">
        <f t="shared" si="87"/>
        <v>1.9286403085825299E-3</v>
      </c>
      <c r="D348" s="26">
        <f t="shared" si="88"/>
        <v>31.024158581085846</v>
      </c>
      <c r="E348" s="26">
        <f>D348*(1-VLOOKUP(A348,USD!A:M,13,0))</f>
        <v>31.380642069972719</v>
      </c>
      <c r="F348">
        <v>31.360800000000001</v>
      </c>
      <c r="G348" s="25">
        <f t="shared" si="91"/>
        <v>4.700898447671964E-3</v>
      </c>
      <c r="H348" s="25">
        <f>(B348/(D348*(1-VLOOKUP(A348,USD!A:M,13,0))))-1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si="89"/>
        <v>-2.1980033420971878E-3</v>
      </c>
      <c r="M348">
        <f t="shared" si="90"/>
        <v>3</v>
      </c>
    </row>
    <row r="349" spans="1:13">
      <c r="A349" s="1">
        <v>42887</v>
      </c>
      <c r="B349">
        <v>30.58</v>
      </c>
      <c r="C349" s="25">
        <f t="shared" si="87"/>
        <v>-1.8928456849534925E-2</v>
      </c>
      <c r="D349" s="26">
        <f t="shared" si="88"/>
        <v>30.746384857523669</v>
      </c>
      <c r="E349" s="26">
        <f>D349*(1-VLOOKUP(A349,USD!A:M,13,0))</f>
        <v>30.731303071323346</v>
      </c>
      <c r="F349">
        <v>30.739000000000001</v>
      </c>
      <c r="G349" s="25">
        <f t="shared" si="91"/>
        <v>-5.4115258849026793E-3</v>
      </c>
      <c r="H349" s="25">
        <f>(B349/(D349*(1-VLOOKUP(A349,USD!A:M,13,0))))-1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si="89"/>
        <v>-1.9591819802949328E-2</v>
      </c>
      <c r="M349">
        <f t="shared" si="90"/>
        <v>4</v>
      </c>
    </row>
    <row r="350" spans="1:13">
      <c r="A350" s="1">
        <v>42888</v>
      </c>
      <c r="B350">
        <v>30.81</v>
      </c>
      <c r="C350" s="25">
        <f t="shared" si="87"/>
        <v>7.5212557226946863E-3</v>
      </c>
      <c r="D350" s="26">
        <f t="shared" si="88"/>
        <v>31.075557093508632</v>
      </c>
      <c r="E350" s="26">
        <f>D350*(1-VLOOKUP(A350,USD!A:M,13,0))</f>
        <v>30.961676837493897</v>
      </c>
      <c r="F350">
        <v>30.970300000000002</v>
      </c>
      <c r="G350" s="25">
        <f t="shared" si="91"/>
        <v>-8.5455296170412476E-3</v>
      </c>
      <c r="H350" s="25">
        <f>(B350/(D350*(1-VLOOKUP(A350,USD!A:M,13,0))))-1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si="89"/>
        <v>1.0948862796728243E-2</v>
      </c>
      <c r="M350">
        <f t="shared" si="90"/>
        <v>5</v>
      </c>
    </row>
    <row r="351" spans="1:13">
      <c r="A351" s="1">
        <v>42891</v>
      </c>
      <c r="B351">
        <v>31.047999999999998</v>
      </c>
      <c r="C351" s="25">
        <f t="shared" si="87"/>
        <v>7.7247646867899533E-3</v>
      </c>
      <c r="D351" s="26">
        <f t="shared" si="88"/>
        <v>31.202528531946918</v>
      </c>
      <c r="E351" s="26">
        <f>D351*(1-VLOOKUP(A351,USD!A:M,13,0))</f>
        <v>31.167542670522128</v>
      </c>
      <c r="F351">
        <v>31.154699999999998</v>
      </c>
      <c r="G351" s="25">
        <f t="shared" si="91"/>
        <v>-4.952436203646271E-3</v>
      </c>
      <c r="H351" s="25">
        <f>(B351/(D351*(1-VLOOKUP(A351,USD!A:M,13,0))))-1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si="89"/>
        <v>7.4984269428102213E-3</v>
      </c>
      <c r="M351">
        <f t="shared" si="90"/>
        <v>1</v>
      </c>
    </row>
    <row r="352" spans="1:13">
      <c r="A352" s="1">
        <v>42892</v>
      </c>
      <c r="B352">
        <v>31.28</v>
      </c>
      <c r="C352" s="25">
        <f t="shared" si="87"/>
        <v>7.4723009533625984E-3</v>
      </c>
      <c r="D352" s="26">
        <f t="shared" si="88"/>
        <v>31.292484954017173</v>
      </c>
      <c r="E352" s="26">
        <f>D352*(1-VLOOKUP(A352,USD!A:M,13,0))</f>
        <v>31.416202165585474</v>
      </c>
      <c r="F352">
        <v>31.407499999999999</v>
      </c>
      <c r="G352" s="25">
        <f t="shared" si="91"/>
        <v>-3.9897611313122194E-4</v>
      </c>
      <c r="H352" s="25">
        <f>(B352/(D352*(1-VLOOKUP(A352,USD!A:M,13,0))))-1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si="89"/>
        <v>4.4226057069134406E-3</v>
      </c>
      <c r="M352">
        <f t="shared" si="90"/>
        <v>2</v>
      </c>
    </row>
    <row r="353" spans="1:13">
      <c r="A353" s="1">
        <v>42893</v>
      </c>
      <c r="B353">
        <v>31.96</v>
      </c>
      <c r="C353" s="25">
        <f t="shared" si="87"/>
        <v>2.1739130434782705E-2</v>
      </c>
      <c r="D353" s="26">
        <f t="shared" si="88"/>
        <v>32.017700971340837</v>
      </c>
      <c r="E353" s="26">
        <f>D353*(1-VLOOKUP(A353,USD!A:M,13,0))</f>
        <v>31.926756491106826</v>
      </c>
      <c r="F353">
        <v>31.959800000000001</v>
      </c>
      <c r="G353" s="25">
        <f t="shared" si="91"/>
        <v>-1.8021584807880187E-3</v>
      </c>
      <c r="H353" s="25">
        <f>(B353/(D353*(1-VLOOKUP(A353,USD!A:M,13,0))))-1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si="89"/>
        <v>1.9428511385523706E-2</v>
      </c>
      <c r="M353">
        <f t="shared" si="90"/>
        <v>3</v>
      </c>
    </row>
    <row r="354" spans="1:13">
      <c r="A354" s="1">
        <v>42894</v>
      </c>
      <c r="B354">
        <v>32.03</v>
      </c>
      <c r="C354" s="25">
        <f t="shared" si="87"/>
        <v>2.1902377972464748E-3</v>
      </c>
      <c r="D354" s="26">
        <f t="shared" si="88"/>
        <v>31.98106193356044</v>
      </c>
      <c r="E354" s="26">
        <f>D354*(1-VLOOKUP(A354,USD!A:M,13,0))</f>
        <v>31.944826187714046</v>
      </c>
      <c r="F354">
        <v>31.960899999999999</v>
      </c>
      <c r="G354" s="25">
        <f t="shared" si="91"/>
        <v>1.530220182845321E-3</v>
      </c>
      <c r="H354" s="25">
        <f>(B354/(D354*(1-VLOOKUP(A354,USD!A:M,13,0))))-1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si="89"/>
        <v>6.6527117067183283E-4</v>
      </c>
      <c r="M354">
        <f t="shared" si="90"/>
        <v>4</v>
      </c>
    </row>
    <row r="355" spans="1:13">
      <c r="A355" s="1">
        <v>42895</v>
      </c>
      <c r="B355">
        <v>32.01</v>
      </c>
      <c r="C355" s="25">
        <f t="shared" si="87"/>
        <v>-6.2441461130202658E-4</v>
      </c>
      <c r="D355" s="26">
        <f t="shared" si="88"/>
        <v>32.016128369465093</v>
      </c>
      <c r="E355" s="26">
        <f>D355*(1-VLOOKUP(A355,USD!A:M,13,0))</f>
        <v>31.999303514854041</v>
      </c>
      <c r="F355">
        <v>32.021299999999997</v>
      </c>
      <c r="G355" s="25">
        <f t="shared" si="91"/>
        <v>-1.9141507037867544E-4</v>
      </c>
      <c r="H355" s="25">
        <f>(B355/(D355*(1-VLOOKUP(A355,USD!A:M,13,0))))-1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si="89"/>
        <v>1.7279979432711645E-3</v>
      </c>
      <c r="M355">
        <f t="shared" si="90"/>
        <v>5</v>
      </c>
    </row>
    <row r="356" spans="1:13">
      <c r="A356" s="1">
        <v>42898</v>
      </c>
      <c r="B356">
        <v>31.598099999999999</v>
      </c>
      <c r="C356" s="25">
        <f t="shared" si="87"/>
        <v>-1.2867853795688777E-2</v>
      </c>
      <c r="D356" s="26">
        <f t="shared" si="88"/>
        <v>31.665004964947077</v>
      </c>
      <c r="E356" s="26">
        <f>D356*(1-VLOOKUP(A356,USD!A:M,13,0))</f>
        <v>31.614833521799344</v>
      </c>
      <c r="F356">
        <v>31.6235</v>
      </c>
      <c r="G356" s="25">
        <f t="shared" si="91"/>
        <v>-2.1128992406962421E-3</v>
      </c>
      <c r="H356" s="25">
        <f>(B356/(D356*(1-VLOOKUP(A356,USD!A:M,13,0))))-1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si="89"/>
        <v>-1.1126813560127791E-2</v>
      </c>
      <c r="M356">
        <f t="shared" si="90"/>
        <v>1</v>
      </c>
    </row>
    <row r="357" spans="1:13">
      <c r="A357" s="1">
        <v>42899</v>
      </c>
      <c r="B357">
        <v>32.1</v>
      </c>
      <c r="C357" s="25">
        <f t="shared" si="87"/>
        <v>1.5883866435007166E-2</v>
      </c>
      <c r="D357" s="26">
        <f t="shared" si="88"/>
        <v>32.037093353367254</v>
      </c>
      <c r="E357" s="26">
        <f>D357*(1-VLOOKUP(A357,USD!A:M,13,0))</f>
        <v>32.07496778189531</v>
      </c>
      <c r="F357">
        <v>32.083199999999998</v>
      </c>
      <c r="G357" s="25">
        <f t="shared" si="91"/>
        <v>1.9635566166658069E-3</v>
      </c>
      <c r="H357" s="25">
        <f>(B357/(D357*(1-VLOOKUP(A357,USD!A:M,13,0))))-1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si="89"/>
        <v>1.3078671031582667E-2</v>
      </c>
      <c r="M357">
        <f t="shared" si="90"/>
        <v>2</v>
      </c>
    </row>
    <row r="358" spans="1:13">
      <c r="A358" s="1">
        <v>42900</v>
      </c>
      <c r="B358">
        <v>32.01</v>
      </c>
      <c r="C358" s="25">
        <f t="shared" si="87"/>
        <v>-2.803738317757154E-3</v>
      </c>
      <c r="D358" s="26">
        <f t="shared" si="88"/>
        <v>32.01010035464882</v>
      </c>
      <c r="E358" s="26">
        <f>D358*(1-VLOOKUP(A358,USD!A:M,13,0))</f>
        <v>32.022386404701699</v>
      </c>
      <c r="F358">
        <v>31.990500000000001</v>
      </c>
      <c r="G358" s="25">
        <f t="shared" si="91"/>
        <v>-3.1350932271356768E-6</v>
      </c>
      <c r="H358" s="25">
        <f>(B358/(D358*(1-VLOOKUP(A358,USD!A:M,13,0))))-1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si="89"/>
        <v>-2.2784399732937999E-3</v>
      </c>
      <c r="M358">
        <f t="shared" si="90"/>
        <v>3</v>
      </c>
    </row>
    <row r="359" spans="1:13">
      <c r="A359" s="1">
        <v>42901</v>
      </c>
      <c r="B359">
        <v>32.130000000000003</v>
      </c>
      <c r="C359" s="25">
        <f t="shared" si="87"/>
        <v>3.7488284910967007E-3</v>
      </c>
      <c r="D359" s="26">
        <f t="shared" si="88"/>
        <v>32.283968291590519</v>
      </c>
      <c r="E359" s="26">
        <f>D359*(1-VLOOKUP(A359,USD!A:M,13,0))</f>
        <v>32.183477858951008</v>
      </c>
      <c r="F359">
        <v>32.208799999999997</v>
      </c>
      <c r="G359" s="25">
        <f t="shared" si="91"/>
        <v>-4.7691873006399099E-3</v>
      </c>
      <c r="H359" s="25">
        <f>(B359/(D359*(1-VLOOKUP(A359,USD!A:M,13,0))))-1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si="89"/>
        <v>9.1736075269381878E-3</v>
      </c>
      <c r="M359">
        <f t="shared" si="90"/>
        <v>4</v>
      </c>
    </row>
    <row r="360" spans="1:13">
      <c r="A360" s="1">
        <v>42902</v>
      </c>
      <c r="B360">
        <v>32.17</v>
      </c>
      <c r="C360" s="25">
        <f t="shared" si="87"/>
        <v>1.2449424214129312E-3</v>
      </c>
      <c r="D360" s="26">
        <f t="shared" si="88"/>
        <v>32.165120587123575</v>
      </c>
      <c r="E360" s="26">
        <f>D360*(1-VLOOKUP(A360,USD!A:M,13,0))</f>
        <v>32.137087838769929</v>
      </c>
      <c r="F360">
        <v>32.144799999999996</v>
      </c>
      <c r="G360" s="25">
        <f t="shared" si="91"/>
        <v>1.5169888336696857E-4</v>
      </c>
      <c r="H360" s="25">
        <f>(B360/(D360*(1-VLOOKUP(A360,USD!A:M,13,0))))-1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si="89"/>
        <v>-1.3561328853115562E-3</v>
      </c>
      <c r="M360">
        <f t="shared" si="90"/>
        <v>5</v>
      </c>
    </row>
    <row r="361" spans="1:13">
      <c r="A361" s="1">
        <v>42905</v>
      </c>
      <c r="B361">
        <v>32.35</v>
      </c>
      <c r="C361" s="25">
        <f t="shared" si="87"/>
        <v>5.595275101025754E-3</v>
      </c>
      <c r="D361" s="26">
        <f t="shared" si="88"/>
        <v>32.382220877779538</v>
      </c>
      <c r="E361" s="26">
        <f>D361*(1-VLOOKUP(A361,USD!A:M,13,0))</f>
        <v>32.305288313475728</v>
      </c>
      <c r="F361">
        <v>32.316299999999998</v>
      </c>
      <c r="G361" s="25">
        <f t="shared" si="91"/>
        <v>-9.9501754067909953E-4</v>
      </c>
      <c r="H361" s="25">
        <f>(B361/(D361*(1-VLOOKUP(A361,USD!A:M,13,0))))-1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si="89"/>
        <v>7.385980867186559E-3</v>
      </c>
      <c r="M361">
        <f t="shared" si="90"/>
        <v>1</v>
      </c>
    </row>
    <row r="362" spans="1:13">
      <c r="A362" s="1">
        <v>42906</v>
      </c>
      <c r="B362">
        <v>32.314799999999998</v>
      </c>
      <c r="C362" s="25">
        <f t="shared" si="87"/>
        <v>-1.0880989180835909E-3</v>
      </c>
      <c r="D362" s="26">
        <f t="shared" si="88"/>
        <v>32.366945703619436</v>
      </c>
      <c r="E362" s="26">
        <f>D362*(1-VLOOKUP(A362,USD!A:M,13,0))</f>
        <v>32.394352114580848</v>
      </c>
      <c r="F362">
        <v>32.394352114580848</v>
      </c>
      <c r="G362" s="25">
        <f t="shared" si="91"/>
        <v>-1.6110789104702983E-3</v>
      </c>
      <c r="H362" s="25">
        <f>(B362/(D362*(1-VLOOKUP(A362,USD!A:M,13,0))))-1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si="89"/>
        <v>1.5671875684852843E-3</v>
      </c>
      <c r="M362">
        <f t="shared" si="90"/>
        <v>2</v>
      </c>
    </row>
    <row r="363" spans="1:13">
      <c r="A363" s="1">
        <v>42907</v>
      </c>
      <c r="B363">
        <v>32.450000000000003</v>
      </c>
      <c r="C363" s="25">
        <f t="shared" si="87"/>
        <v>4.1838414596409024E-3</v>
      </c>
      <c r="D363" s="26">
        <f t="shared" si="88"/>
        <v>32.454610721804357</v>
      </c>
      <c r="E363" s="26">
        <f>D363*(1-VLOOKUP(A363,USD!A:M,13,0))</f>
        <v>32.417959199313401</v>
      </c>
      <c r="F363">
        <v>32.4345</v>
      </c>
      <c r="G363" s="25">
        <f t="shared" si="91"/>
        <v>-1.4206677269612555E-4</v>
      </c>
      <c r="H363" s="25">
        <f>(B363/(D363*(1-VLOOKUP(A363,USD!A:M,13,0))))-1</f>
        <v>9.883657539824231E-4</v>
      </c>
      <c r="I363" s="25">
        <f t="shared" ref="I363:I473" si="92">+B363/F363-1</f>
        <v>4.7788620142141802E-4</v>
      </c>
      <c r="J363">
        <v>6066.9045999999998</v>
      </c>
      <c r="K363">
        <v>6078.19</v>
      </c>
      <c r="L363" s="25">
        <f t="shared" si="89"/>
        <v>1.8601578142500852E-3</v>
      </c>
      <c r="M363">
        <f t="shared" si="90"/>
        <v>3</v>
      </c>
    </row>
    <row r="364" spans="1:13">
      <c r="A364" s="1">
        <v>42908</v>
      </c>
      <c r="B364">
        <v>31.98</v>
      </c>
      <c r="C364" s="25">
        <f t="shared" si="87"/>
        <v>-1.4483821263482355E-2</v>
      </c>
      <c r="D364" s="26">
        <f t="shared" si="88"/>
        <v>31.976360733112987</v>
      </c>
      <c r="E364" s="26">
        <f>D364*(1-VLOOKUP(A364,USD!A:M,13,0))</f>
        <v>31.946977122819288</v>
      </c>
      <c r="F364">
        <v>31.945900000000002</v>
      </c>
      <c r="G364" s="25">
        <f t="shared" si="91"/>
        <v>1.1381116561048898E-4</v>
      </c>
      <c r="H364" s="25">
        <f>(B364/(D364*(1-VLOOKUP(A364,USD!A:M,13,0))))-1</f>
        <v>1.033677679542544E-3</v>
      </c>
      <c r="I364" s="25">
        <f t="shared" si="92"/>
        <v>1.0674296232067171E-3</v>
      </c>
      <c r="J364">
        <v>6078.19</v>
      </c>
      <c r="K364">
        <v>5992.3352000000004</v>
      </c>
      <c r="L364" s="25">
        <f t="shared" si="89"/>
        <v>-1.4125060256424904E-2</v>
      </c>
      <c r="M364">
        <f t="shared" si="90"/>
        <v>4</v>
      </c>
    </row>
    <row r="365" spans="1:13">
      <c r="A365" s="1">
        <v>42909</v>
      </c>
      <c r="B365">
        <v>32.094900000000003</v>
      </c>
      <c r="C365" s="25">
        <f t="shared" si="87"/>
        <v>3.5928705440901876E-3</v>
      </c>
      <c r="D365" s="26">
        <f t="shared" si="88"/>
        <v>32.041745666836192</v>
      </c>
      <c r="E365" s="26">
        <f>D365*(1-VLOOKUP(A365,USD!A:M,13,0))</f>
        <v>32.036567687567349</v>
      </c>
      <c r="F365">
        <v>32.032200000000003</v>
      </c>
      <c r="G365" s="25">
        <f t="shared" si="91"/>
        <v>1.6589087784573131E-3</v>
      </c>
      <c r="H365" s="25">
        <f>(B365/(D365*(1-VLOOKUP(A365,USD!A:M,13,0))))-1</f>
        <v>1.8208040574612117E-3</v>
      </c>
      <c r="I365" s="25">
        <f t="shared" si="92"/>
        <v>1.9574053608555353E-3</v>
      </c>
      <c r="J365">
        <v>5992.3352000000004</v>
      </c>
      <c r="K365">
        <v>6010.3136999999997</v>
      </c>
      <c r="L365" s="25">
        <f t="shared" si="89"/>
        <v>3.0002493852478995E-3</v>
      </c>
      <c r="M365">
        <f t="shared" si="90"/>
        <v>5</v>
      </c>
    </row>
    <row r="366" spans="1:13">
      <c r="A366" s="1">
        <v>42912</v>
      </c>
      <c r="B366">
        <v>32.56</v>
      </c>
      <c r="C366" s="25">
        <f t="shared" si="87"/>
        <v>1.4491398945003731E-2</v>
      </c>
      <c r="D366" s="26">
        <f t="shared" si="88"/>
        <v>32.572225643949338</v>
      </c>
      <c r="E366" s="26">
        <f>D366*(1-VLOOKUP(A366,USD!A:M,13,0))</f>
        <v>32.483537573412903</v>
      </c>
      <c r="F366">
        <v>32.501300000000001</v>
      </c>
      <c r="G366" s="25">
        <f t="shared" si="91"/>
        <v>-3.7533953261204012E-4</v>
      </c>
      <c r="H366" s="25">
        <f>(B366/(D366*(1-VLOOKUP(A366,USD!A:M,13,0))))-1</f>
        <v>2.353882375473848E-3</v>
      </c>
      <c r="I366" s="25">
        <f t="shared" si="92"/>
        <v>1.8060816028897531E-3</v>
      </c>
      <c r="J366">
        <v>6010.3136999999997</v>
      </c>
      <c r="K366">
        <v>6111.6405999999997</v>
      </c>
      <c r="L366" s="25">
        <f t="shared" si="89"/>
        <v>1.6858837168515883E-2</v>
      </c>
      <c r="M366">
        <f t="shared" si="90"/>
        <v>1</v>
      </c>
    </row>
    <row r="367" spans="1:13">
      <c r="A367" s="1">
        <v>42913</v>
      </c>
      <c r="B367">
        <v>32.64</v>
      </c>
      <c r="C367" s="25">
        <f t="shared" si="87"/>
        <v>2.4570024570023108E-3</v>
      </c>
      <c r="D367" s="26">
        <f t="shared" si="88"/>
        <v>32.509410912601766</v>
      </c>
      <c r="E367" s="26">
        <f>D367*(1-VLOOKUP(A367,USD!A:M,13,0))</f>
        <v>32.713154066576656</v>
      </c>
      <c r="F367">
        <v>32.721200000000003</v>
      </c>
      <c r="G367" s="25">
        <f t="shared" si="91"/>
        <v>4.01696258813522E-3</v>
      </c>
      <c r="H367" s="25">
        <f>(B367/(D367*(1-VLOOKUP(A367,USD!A:M,13,0))))-1</f>
        <v>-2.2362278619718623E-3</v>
      </c>
      <c r="I367" s="25">
        <f t="shared" si="92"/>
        <v>-2.481571580504438E-3</v>
      </c>
      <c r="J367">
        <v>6111.6405999999997</v>
      </c>
      <c r="K367">
        <v>6113.1657999999998</v>
      </c>
      <c r="L367" s="25">
        <f t="shared" si="89"/>
        <v>2.4955655933034393E-4</v>
      </c>
      <c r="M367">
        <f t="shared" si="90"/>
        <v>2</v>
      </c>
    </row>
    <row r="368" spans="1:13">
      <c r="A368" s="1">
        <v>42914</v>
      </c>
      <c r="B368">
        <v>32.695</v>
      </c>
      <c r="C368" s="25">
        <f t="shared" si="87"/>
        <v>1.6850490196078649E-3</v>
      </c>
      <c r="D368" s="26">
        <f t="shared" si="88"/>
        <v>32.576923386805575</v>
      </c>
      <c r="E368" s="26">
        <f>D368*(1-VLOOKUP(A368,USD!A:M,13,0))</f>
        <v>32.628404927045281</v>
      </c>
      <c r="F368">
        <v>32.630099999999999</v>
      </c>
      <c r="G368" s="25">
        <f t="shared" si="91"/>
        <v>3.6245477141112481E-3</v>
      </c>
      <c r="H368" s="25">
        <f>(B368/(D368*(1-VLOOKUP(A368,USD!A:M,13,0))))-1</f>
        <v>2.0410152780567792E-3</v>
      </c>
      <c r="I368" s="25">
        <f t="shared" si="92"/>
        <v>1.9889611125925022E-3</v>
      </c>
      <c r="J368">
        <v>6113.1657999999998</v>
      </c>
      <c r="K368">
        <v>6086.2111999999997</v>
      </c>
      <c r="L368" s="25">
        <f t="shared" si="89"/>
        <v>-4.4092702344176171E-3</v>
      </c>
      <c r="M368">
        <f t="shared" si="90"/>
        <v>3</v>
      </c>
    </row>
    <row r="369" spans="1:14">
      <c r="A369" s="1">
        <v>42915</v>
      </c>
      <c r="B369">
        <v>32.69</v>
      </c>
      <c r="C369" s="25">
        <f t="shared" si="87"/>
        <v>-1.5292858235216311E-4</v>
      </c>
      <c r="D369" s="26">
        <f t="shared" si="88"/>
        <v>32.795132021596622</v>
      </c>
      <c r="E369" s="26">
        <f>D369*(1-VLOOKUP(A369,USD!A:M,13,0))</f>
        <v>32.844047193038712</v>
      </c>
      <c r="F369">
        <v>32.838999999999999</v>
      </c>
      <c r="G369" s="25">
        <f t="shared" si="91"/>
        <v>-3.2057203345725593E-3</v>
      </c>
      <c r="H369" s="25">
        <f>(B369/(D369*(1-VLOOKUP(A369,USD!A:M,13,0))))-1</f>
        <v>-4.6902621998230476E-3</v>
      </c>
      <c r="I369" s="25">
        <f t="shared" si="92"/>
        <v>-4.5372879807545896E-3</v>
      </c>
      <c r="J369">
        <v>6086.2111999999997</v>
      </c>
      <c r="K369">
        <v>6116.9931999999999</v>
      </c>
      <c r="L369" s="25">
        <f t="shared" si="89"/>
        <v>5.0576621461970728E-3</v>
      </c>
      <c r="M369">
        <f t="shared" si="90"/>
        <v>4</v>
      </c>
    </row>
    <row r="370" spans="1:14">
      <c r="A370" s="1">
        <v>42916</v>
      </c>
      <c r="B370">
        <v>33.06</v>
      </c>
      <c r="C370" s="25">
        <f t="shared" si="87"/>
        <v>1.131844600795362E-2</v>
      </c>
      <c r="D370" s="26">
        <f t="shared" si="88"/>
        <v>32.952610074570622</v>
      </c>
      <c r="E370" s="26">
        <f>D370*(1-VLOOKUP(A370,USD!A:M,13,0))</f>
        <v>33.013980821544408</v>
      </c>
      <c r="F370">
        <v>33.030999999999999</v>
      </c>
      <c r="G370" s="25">
        <f t="shared" si="91"/>
        <v>3.2589201640282894E-3</v>
      </c>
      <c r="H370" s="25">
        <f>(B370/(D370*(1-VLOOKUP(A370,USD!A:M,13,0))))-1</f>
        <v>1.3939300051195591E-3</v>
      </c>
      <c r="I370" s="25">
        <f t="shared" si="92"/>
        <v>8.7796312554888623E-4</v>
      </c>
      <c r="J370">
        <v>6116.9931999999999</v>
      </c>
      <c r="K370">
        <v>6138.1556</v>
      </c>
      <c r="L370" s="25">
        <f t="shared" si="89"/>
        <v>3.4596082271269868E-3</v>
      </c>
      <c r="M370">
        <f t="shared" si="90"/>
        <v>5</v>
      </c>
    </row>
    <row r="371" spans="1:14">
      <c r="A371" s="1">
        <v>42919</v>
      </c>
      <c r="B371">
        <v>33.130099999999999</v>
      </c>
      <c r="C371" s="25">
        <f t="shared" si="87"/>
        <v>2.1203871748334269E-3</v>
      </c>
      <c r="D371" s="26">
        <f t="shared" si="88"/>
        <v>33.242158956397262</v>
      </c>
      <c r="E371" s="26">
        <f>D371*(1-VLOOKUP(A371,USD!A:M,13,0))</f>
        <v>33.160632270604339</v>
      </c>
      <c r="F371">
        <v>33.1524</v>
      </c>
      <c r="G371" s="25">
        <f t="shared" si="91"/>
        <v>-3.3709891269170233E-3</v>
      </c>
      <c r="H371" s="25">
        <f>(B371/(D371*(1-VLOOKUP(A371,USD!A:M,13,0))))-1</f>
        <v>-9.2073849362050986E-4</v>
      </c>
      <c r="I371" s="25">
        <f t="shared" si="92"/>
        <v>-6.7265115044468082E-4</v>
      </c>
      <c r="J371">
        <v>6138.1556</v>
      </c>
      <c r="K371">
        <v>6177.3953000000001</v>
      </c>
      <c r="L371" s="25">
        <f t="shared" si="89"/>
        <v>6.3927509429706486E-3</v>
      </c>
      <c r="M371">
        <f t="shared" si="90"/>
        <v>1</v>
      </c>
    </row>
    <row r="372" spans="1:14">
      <c r="A372" s="1">
        <v>42920</v>
      </c>
      <c r="B372">
        <v>33.130099999999999</v>
      </c>
      <c r="C372" s="25">
        <f t="shared" si="87"/>
        <v>0</v>
      </c>
      <c r="D372" s="26">
        <f t="shared" si="88"/>
        <v>32.988486174987052</v>
      </c>
      <c r="E372" s="26">
        <f>D372*(1-VLOOKUP(A372,USD!A:M,13,0))</f>
        <v>32.941734677849333</v>
      </c>
      <c r="F372">
        <v>32.94</v>
      </c>
      <c r="G372" s="25">
        <f t="shared" si="91"/>
        <v>4.2928258138841269E-3</v>
      </c>
      <c r="H372" s="25">
        <f>(B372/(D372*(1-VLOOKUP(A372,USD!A:M,13,0))))-1</f>
        <v>5.7181360967406558E-3</v>
      </c>
      <c r="I372" s="25">
        <f t="shared" si="92"/>
        <v>5.7710989678203539E-3</v>
      </c>
      <c r="J372">
        <v>6177.3953000000001</v>
      </c>
      <c r="K372">
        <v>6146.8527000000004</v>
      </c>
      <c r="L372" s="25">
        <f t="shared" si="89"/>
        <v>-4.94425215106431E-3</v>
      </c>
      <c r="M372">
        <f t="shared" si="90"/>
        <v>2</v>
      </c>
      <c r="N372" s="50" t="s">
        <v>370</v>
      </c>
    </row>
    <row r="373" spans="1:14">
      <c r="A373" s="1">
        <v>42921</v>
      </c>
      <c r="B373">
        <v>33.21</v>
      </c>
      <c r="C373" s="25">
        <f t="shared" si="87"/>
        <v>2.411704160265149E-3</v>
      </c>
      <c r="D373" s="26">
        <f t="shared" si="88"/>
        <v>33.192462453834302</v>
      </c>
      <c r="E373" s="26">
        <f>D373*(1-VLOOKUP(A373,USD!A:M,13,0))</f>
        <v>33.226076979004866</v>
      </c>
      <c r="F373">
        <v>33.201700000000002</v>
      </c>
      <c r="G373" s="25">
        <f t="shared" si="91"/>
        <v>5.2835929814154525E-4</v>
      </c>
      <c r="H373" s="25">
        <f>(B373/(D373*(1-VLOOKUP(A373,USD!A:M,13,0))))-1</f>
        <v>-4.8386630221264326E-4</v>
      </c>
      <c r="I373" s="25">
        <f t="shared" si="92"/>
        <v>2.4998719945057424E-4</v>
      </c>
      <c r="J373">
        <v>6146.8527000000004</v>
      </c>
      <c r="K373">
        <v>6193.9641000000001</v>
      </c>
      <c r="L373" s="25">
        <f t="shared" si="89"/>
        <v>7.6643125025592784E-3</v>
      </c>
      <c r="M373">
        <f t="shared" si="90"/>
        <v>3</v>
      </c>
    </row>
    <row r="374" spans="1:14">
      <c r="A374" s="1">
        <v>42922</v>
      </c>
      <c r="B374">
        <v>33.159999999999997</v>
      </c>
      <c r="C374" s="25">
        <f t="shared" si="87"/>
        <v>-1.505570611261775E-3</v>
      </c>
      <c r="D374" s="26">
        <f t="shared" si="88"/>
        <v>33.242917731949731</v>
      </c>
      <c r="E374" s="26">
        <f>D374*(1-VLOOKUP(A374,USD!A:M,13,0))</f>
        <v>33.241720038680377</v>
      </c>
      <c r="F374">
        <v>33.243899999999996</v>
      </c>
      <c r="G374" s="25">
        <f t="shared" si="91"/>
        <v>-2.4942976611840306E-3</v>
      </c>
      <c r="H374" s="25">
        <f>(B374/(D374*(1-VLOOKUP(A374,USD!A:M,13,0))))-1</f>
        <v>-2.4583577078830521E-3</v>
      </c>
      <c r="I374" s="25">
        <f t="shared" si="92"/>
        <v>-2.5237712783398036E-3</v>
      </c>
      <c r="J374">
        <v>6193.9641000000001</v>
      </c>
      <c r="K374">
        <v>6201.6535000000003</v>
      </c>
      <c r="L374" s="25">
        <f t="shared" si="89"/>
        <v>1.2414343828697216E-3</v>
      </c>
      <c r="M374">
        <f t="shared" si="90"/>
        <v>4</v>
      </c>
    </row>
    <row r="375" spans="1:14">
      <c r="A375" s="1">
        <v>42923</v>
      </c>
      <c r="B375">
        <v>33.35</v>
      </c>
      <c r="C375" s="25">
        <f t="shared" si="87"/>
        <v>5.729794933655219E-3</v>
      </c>
      <c r="D375" s="26">
        <f t="shared" si="88"/>
        <v>33.374467056909893</v>
      </c>
      <c r="E375" s="26">
        <f>D375*(1-VLOOKUP(A375,USD!A:M,13,0))</f>
        <v>33.360212940663345</v>
      </c>
      <c r="F375">
        <v>33.363</v>
      </c>
      <c r="G375" s="25">
        <f t="shared" si="91"/>
        <v>-7.3310704462092868E-4</v>
      </c>
      <c r="H375" s="25">
        <f>(B375/(D375*(1-VLOOKUP(A375,USD!A:M,13,0))))-1</f>
        <v>-3.0614135112116969E-4</v>
      </c>
      <c r="I375" s="25">
        <f t="shared" si="92"/>
        <v>-3.8965320864425834E-4</v>
      </c>
      <c r="J375">
        <v>6201.6535000000003</v>
      </c>
      <c r="K375">
        <v>6226.0108</v>
      </c>
      <c r="L375" s="25">
        <f t="shared" si="89"/>
        <v>3.9275493221282431E-3</v>
      </c>
      <c r="M375">
        <f t="shared" si="90"/>
        <v>5</v>
      </c>
    </row>
    <row r="376" spans="1:14">
      <c r="A376" s="1">
        <v>42926</v>
      </c>
      <c r="B376">
        <v>33.319000000000003</v>
      </c>
      <c r="C376" s="25">
        <f t="shared" si="87"/>
        <v>-9.2953523238381575E-4</v>
      </c>
      <c r="D376" s="26">
        <f t="shared" si="88"/>
        <v>33.258752862812251</v>
      </c>
      <c r="E376" s="26">
        <f>D376*(1-VLOOKUP(A376,USD!A:M,13,0))</f>
        <v>33.245873642605261</v>
      </c>
      <c r="F376">
        <v>33.254199999999997</v>
      </c>
      <c r="G376" s="25">
        <f t="shared" si="91"/>
        <v>1.8114671177318353E-3</v>
      </c>
      <c r="H376" s="25">
        <f>(B376/(D376*(1-VLOOKUP(A376,USD!A:M,13,0))))-1</f>
        <v>2.1995619119790089E-3</v>
      </c>
      <c r="I376" s="25">
        <f t="shared" si="92"/>
        <v>1.9486260382148846E-3</v>
      </c>
      <c r="J376">
        <v>6226.0108</v>
      </c>
      <c r="K376">
        <v>6206.5568000000003</v>
      </c>
      <c r="L376" s="25">
        <f t="shared" si="89"/>
        <v>-3.1246331920914416E-3</v>
      </c>
      <c r="M376">
        <f t="shared" si="90"/>
        <v>1</v>
      </c>
    </row>
    <row r="377" spans="1:14">
      <c r="A377" s="1">
        <v>42927</v>
      </c>
      <c r="B377">
        <v>32.880000000000003</v>
      </c>
      <c r="C377" s="25">
        <f t="shared" si="87"/>
        <v>-1.3175665536180547E-2</v>
      </c>
      <c r="D377" s="26">
        <f t="shared" si="88"/>
        <v>32.838626229222612</v>
      </c>
      <c r="E377" s="26">
        <f>D377*(1-VLOOKUP(A377,USD!A:M,13,0))</f>
        <v>32.863243325918909</v>
      </c>
      <c r="F377">
        <v>32.864899999999999</v>
      </c>
      <c r="G377" s="25">
        <f t="shared" si="91"/>
        <v>1.2599117420013517E-3</v>
      </c>
      <c r="H377" s="25">
        <f>(B377/(D377*(1-VLOOKUP(A377,USD!A:M,13,0))))-1</f>
        <v>5.0989106324395017E-4</v>
      </c>
      <c r="I377" s="25">
        <f t="shared" si="92"/>
        <v>4.5945674564662475E-4</v>
      </c>
      <c r="J377">
        <v>6206.5568000000003</v>
      </c>
      <c r="K377">
        <v>6128.9942000000001</v>
      </c>
      <c r="L377" s="25">
        <f t="shared" si="89"/>
        <v>-1.2496880718146364E-2</v>
      </c>
      <c r="M377">
        <f t="shared" si="90"/>
        <v>2</v>
      </c>
    </row>
    <row r="378" spans="1:14">
      <c r="A378" s="1">
        <v>42928</v>
      </c>
      <c r="B378">
        <v>33.050699999999999</v>
      </c>
      <c r="C378" s="25">
        <f t="shared" si="87"/>
        <v>5.1916058394159137E-3</v>
      </c>
      <c r="D378" s="26">
        <f t="shared" si="88"/>
        <v>32.886338080362357</v>
      </c>
      <c r="E378" s="26">
        <f>D378*(1-VLOOKUP(A378,USD!A:M,13,0))</f>
        <v>32.95851762522345</v>
      </c>
      <c r="F378">
        <v>32.945300000000003</v>
      </c>
      <c r="G378" s="25">
        <f t="shared" si="91"/>
        <v>4.9978784270843235E-3</v>
      </c>
      <c r="H378" s="25">
        <f>(B378/(D378*(1-VLOOKUP(A378,USD!A:M,13,0))))-1</f>
        <v>2.7969211426548402E-3</v>
      </c>
      <c r="I378" s="25">
        <f t="shared" si="92"/>
        <v>3.1992423805518033E-3</v>
      </c>
      <c r="J378">
        <v>6128.9942000000001</v>
      </c>
      <c r="K378">
        <v>6132.9921999999997</v>
      </c>
      <c r="L378" s="25">
        <f t="shared" si="89"/>
        <v>6.5230931365545253E-4</v>
      </c>
      <c r="M378">
        <f t="shared" si="90"/>
        <v>3</v>
      </c>
    </row>
    <row r="379" spans="1:14">
      <c r="A379" s="1">
        <v>42929</v>
      </c>
      <c r="B379">
        <v>33.043999999999997</v>
      </c>
      <c r="C379" s="25">
        <f t="shared" si="87"/>
        <v>-2.0271885315592542E-4</v>
      </c>
      <c r="D379" s="26">
        <f t="shared" si="88"/>
        <v>33.036306605217924</v>
      </c>
      <c r="E379" s="26">
        <f>D379*(1-VLOOKUP(A379,USD!A:M,13,0))</f>
        <v>33.054714407509309</v>
      </c>
      <c r="F379">
        <v>33.081000000000003</v>
      </c>
      <c r="G379" s="25">
        <f t="shared" si="91"/>
        <v>2.3287696394169721E-4</v>
      </c>
      <c r="H379" s="25">
        <f>(B379/(D379*(1-VLOOKUP(A379,USD!A:M,13,0))))-1</f>
        <v>-3.2414158468352383E-4</v>
      </c>
      <c r="I379" s="25">
        <f t="shared" si="92"/>
        <v>-1.1184667936279258E-3</v>
      </c>
      <c r="J379">
        <v>6132.9921999999997</v>
      </c>
      <c r="K379">
        <v>6149.9336999999996</v>
      </c>
      <c r="L379" s="25">
        <f t="shared" si="89"/>
        <v>2.762354727925409E-3</v>
      </c>
      <c r="M379">
        <f t="shared" si="90"/>
        <v>4</v>
      </c>
    </row>
    <row r="380" spans="1:14">
      <c r="A380" s="1">
        <v>42930</v>
      </c>
      <c r="B380">
        <v>33.119900000000001</v>
      </c>
      <c r="C380" s="25">
        <f t="shared" si="87"/>
        <v>2.2969374167778334E-3</v>
      </c>
      <c r="D380" s="26">
        <f t="shared" si="88"/>
        <v>32.966995728051515</v>
      </c>
      <c r="E380" s="26">
        <f>D380*(1-VLOOKUP(A380,USD!A:M,13,0))</f>
        <v>33.036409866591931</v>
      </c>
      <c r="F380">
        <v>33.034799999999997</v>
      </c>
      <c r="G380" s="25">
        <f t="shared" si="91"/>
        <v>4.6381014882219684E-3</v>
      </c>
      <c r="H380" s="25">
        <f>(B380/(D380*(1-VLOOKUP(A380,USD!A:M,13,0))))-1</f>
        <v>2.5272156915725486E-3</v>
      </c>
      <c r="I380" s="25">
        <f t="shared" si="92"/>
        <v>2.5760712945137598E-3</v>
      </c>
      <c r="J380">
        <v>6149.9336999999996</v>
      </c>
      <c r="K380">
        <v>6128.7397000000001</v>
      </c>
      <c r="L380" s="25">
        <f t="shared" si="89"/>
        <v>-3.4462160136782272E-3</v>
      </c>
      <c r="M380">
        <f t="shared" si="90"/>
        <v>5</v>
      </c>
      <c r="N380" s="50" t="s">
        <v>372</v>
      </c>
    </row>
    <row r="381" spans="1:14">
      <c r="A381" s="1">
        <v>42933</v>
      </c>
      <c r="B381">
        <v>31.72</v>
      </c>
      <c r="C381" s="25">
        <f t="shared" si="87"/>
        <v>-4.2267639696979886E-2</v>
      </c>
      <c r="D381" s="26">
        <f t="shared" si="88"/>
        <v>31.674971345276745</v>
      </c>
      <c r="E381" s="26">
        <f>D381*(1-VLOOKUP(A381,USD!A:M,13,0))</f>
        <v>31.692878414570956</v>
      </c>
      <c r="F381">
        <v>31.682200000000002</v>
      </c>
      <c r="G381" s="25">
        <f t="shared" si="91"/>
        <v>1.4215847027110318E-3</v>
      </c>
      <c r="H381" s="25">
        <f>(B381/(D381*(1-VLOOKUP(A381,USD!A:M,13,0))))-1</f>
        <v>8.5576277024346226E-4</v>
      </c>
      <c r="I381" s="25">
        <f t="shared" si="92"/>
        <v>1.193098964086925E-3</v>
      </c>
      <c r="J381">
        <v>6128.7397000000001</v>
      </c>
      <c r="K381">
        <v>5876.4592000000002</v>
      </c>
      <c r="L381" s="25">
        <f t="shared" si="89"/>
        <v>-4.1163520127963649E-2</v>
      </c>
      <c r="M381">
        <f t="shared" si="90"/>
        <v>1</v>
      </c>
    </row>
    <row r="382" spans="1:14">
      <c r="A382" s="1">
        <v>42934</v>
      </c>
      <c r="B382">
        <v>31.979900000000001</v>
      </c>
      <c r="C382" s="25">
        <f t="shared" si="87"/>
        <v>8.1935687263556822E-3</v>
      </c>
      <c r="D382" s="26">
        <f t="shared" si="88"/>
        <v>32.016330516042721</v>
      </c>
      <c r="E382" s="26">
        <f>D382*(1-VLOOKUP(A382,USD!A:M,13,0))</f>
        <v>32.083947167716616</v>
      </c>
      <c r="F382">
        <v>32.087699999999998</v>
      </c>
      <c r="G382" s="25">
        <f t="shared" si="91"/>
        <v>-1.1378729372020224E-3</v>
      </c>
      <c r="H382" s="25">
        <f>(B382/(D382*(1-VLOOKUP(A382,USD!A:M,13,0))))-1</f>
        <v>-3.2429665580957501E-3</v>
      </c>
      <c r="I382" s="25">
        <f t="shared" si="92"/>
        <v>-3.3595427531420974E-3</v>
      </c>
      <c r="J382">
        <v>5876.4592000000002</v>
      </c>
      <c r="K382">
        <v>5938.4341999999997</v>
      </c>
      <c r="L382" s="25">
        <f t="shared" si="89"/>
        <v>1.0546316734403538E-2</v>
      </c>
      <c r="M382">
        <f t="shared" si="90"/>
        <v>2</v>
      </c>
    </row>
    <row r="383" spans="1:14">
      <c r="A383" s="1">
        <v>42935</v>
      </c>
      <c r="B383">
        <v>32.71</v>
      </c>
      <c r="C383" s="25">
        <f t="shared" si="87"/>
        <v>2.2829965071810676E-2</v>
      </c>
      <c r="D383" s="26">
        <f t="shared" si="88"/>
        <v>32.741100021642069</v>
      </c>
      <c r="E383" s="26">
        <f>D383*(1-VLOOKUP(A383,USD!A:M,13,0))</f>
        <v>32.694105613934646</v>
      </c>
      <c r="F383">
        <v>32.733800000000002</v>
      </c>
      <c r="G383" s="25">
        <f t="shared" si="91"/>
        <v>-9.4987711535376995E-4</v>
      </c>
      <c r="H383" s="25">
        <f>(B383/(D383*(1-VLOOKUP(A383,USD!A:M,13,0))))-1</f>
        <v>4.8615448463529276E-4</v>
      </c>
      <c r="I383" s="25">
        <f t="shared" si="92"/>
        <v>-7.2707721071185727E-4</v>
      </c>
      <c r="J383">
        <v>5938.4341999999997</v>
      </c>
      <c r="K383">
        <v>6059.3581999999997</v>
      </c>
      <c r="L383" s="25">
        <f t="shared" si="89"/>
        <v>2.0362943484327989E-2</v>
      </c>
      <c r="M383">
        <f t="shared" si="90"/>
        <v>3</v>
      </c>
    </row>
    <row r="384" spans="1:14">
      <c r="A384" s="1">
        <v>42936</v>
      </c>
      <c r="B384">
        <v>32.869999999999997</v>
      </c>
      <c r="C384" s="25">
        <f t="shared" si="87"/>
        <v>4.8914704983185064E-3</v>
      </c>
      <c r="D384" s="26">
        <f t="shared" si="88"/>
        <v>32.949484028242466</v>
      </c>
      <c r="E384" s="26">
        <f>D384*(1-VLOOKUP(A384,USD!A:M,13,0))</f>
        <v>32.966110726930104</v>
      </c>
      <c r="F384">
        <v>32.966299999999997</v>
      </c>
      <c r="G384" s="25">
        <f t="shared" si="91"/>
        <v>-2.4122996334127178E-3</v>
      </c>
      <c r="H384" s="25">
        <f>(B384/(D384*(1-VLOOKUP(A384,USD!A:M,13,0))))-1</f>
        <v>-2.915440275203407E-3</v>
      </c>
      <c r="I384" s="25">
        <f t="shared" si="92"/>
        <v>-2.9211649472339341E-3</v>
      </c>
      <c r="J384">
        <v>6059.3581999999997</v>
      </c>
      <c r="K384">
        <v>6099.2834999999995</v>
      </c>
      <c r="L384" s="25">
        <f t="shared" si="89"/>
        <v>6.5890311617491371E-3</v>
      </c>
      <c r="M384">
        <f t="shared" si="90"/>
        <v>4</v>
      </c>
    </row>
    <row r="385" spans="1:14">
      <c r="A385" s="1">
        <v>42937</v>
      </c>
      <c r="B385">
        <v>33.020000000000003</v>
      </c>
      <c r="C385" s="25">
        <f t="shared" si="87"/>
        <v>4.563431700639109E-3</v>
      </c>
      <c r="D385" s="26">
        <f t="shared" si="88"/>
        <v>33.111286604449525</v>
      </c>
      <c r="E385" s="26">
        <f>D385*(1-VLOOKUP(A385,USD!A:M,13,0))</f>
        <v>33.108150084388171</v>
      </c>
      <c r="F385">
        <v>33.113500000000002</v>
      </c>
      <c r="G385" s="25">
        <f t="shared" si="91"/>
        <v>-2.756963374454191E-3</v>
      </c>
      <c r="H385" s="25">
        <f>(B385/(D385*(1-VLOOKUP(A385,USD!A:M,13,0))))-1</f>
        <v>-2.662488969135568E-3</v>
      </c>
      <c r="I385" s="25">
        <f t="shared" si="92"/>
        <v>-2.8236217856765222E-3</v>
      </c>
      <c r="J385">
        <v>6099.2834999999995</v>
      </c>
      <c r="K385">
        <v>6126.1082999999999</v>
      </c>
      <c r="L385" s="25">
        <f t="shared" si="89"/>
        <v>4.3980247843866671E-3</v>
      </c>
      <c r="M385">
        <f t="shared" si="90"/>
        <v>5</v>
      </c>
    </row>
    <row r="386" spans="1:14">
      <c r="A386" s="1">
        <v>42940</v>
      </c>
      <c r="B386">
        <v>33.36</v>
      </c>
      <c r="C386" s="25">
        <f t="shared" si="87"/>
        <v>1.0296789824348673E-2</v>
      </c>
      <c r="D386" s="26">
        <f t="shared" si="88"/>
        <v>33.335225178879064</v>
      </c>
      <c r="E386" s="26">
        <f>D386*(1-VLOOKUP(A386,USD!A:M,13,0))</f>
        <v>33.370347121837156</v>
      </c>
      <c r="F386">
        <v>33.398800000000001</v>
      </c>
      <c r="G386" s="25">
        <f t="shared" si="91"/>
        <v>7.4320245290060427E-4</v>
      </c>
      <c r="H386" s="25">
        <f>(B386/(D386*(1-VLOOKUP(A386,USD!A:M,13,0))))-1</f>
        <v>-3.1006934987454216E-4</v>
      </c>
      <c r="I386" s="25">
        <f t="shared" si="92"/>
        <v>-1.1617183850917145E-3</v>
      </c>
      <c r="J386">
        <v>6126.1082999999999</v>
      </c>
      <c r="K386">
        <v>6167.1282000000001</v>
      </c>
      <c r="L386" s="25">
        <f t="shared" si="89"/>
        <v>6.6959149253043027E-3</v>
      </c>
      <c r="M386">
        <f t="shared" si="90"/>
        <v>1</v>
      </c>
    </row>
    <row r="387" spans="1:14">
      <c r="A387" s="1">
        <v>42941</v>
      </c>
      <c r="B387">
        <v>33.299999999999997</v>
      </c>
      <c r="C387" s="25">
        <f t="shared" si="87"/>
        <v>-1.7985611510792365E-3</v>
      </c>
      <c r="D387" s="26">
        <f t="shared" si="88"/>
        <v>33.325527794593278</v>
      </c>
      <c r="E387" s="26">
        <f>D387*(1-VLOOKUP(A387,USD!A:M,13,0))</f>
        <v>33.280281756191343</v>
      </c>
      <c r="F387">
        <v>33.267000000000003</v>
      </c>
      <c r="G387" s="25">
        <f t="shared" si="91"/>
        <v>-7.6601321217251161E-4</v>
      </c>
      <c r="H387" s="25">
        <f>(B387/(D387*(1-VLOOKUP(A387,USD!A:M,13,0))))-1</f>
        <v>5.9249029059027514E-4</v>
      </c>
      <c r="I387" s="25">
        <f t="shared" si="92"/>
        <v>9.919740283161893E-4</v>
      </c>
      <c r="J387">
        <v>6167.1282000000001</v>
      </c>
      <c r="K387">
        <v>6153.5983999999999</v>
      </c>
      <c r="L387" s="25">
        <f t="shared" si="89"/>
        <v>-2.1938574262166943E-3</v>
      </c>
      <c r="M387">
        <f t="shared" si="90"/>
        <v>2</v>
      </c>
    </row>
    <row r="388" spans="1:14">
      <c r="A388" s="1">
        <v>42942</v>
      </c>
      <c r="B388">
        <v>33.28</v>
      </c>
      <c r="C388" s="25">
        <f t="shared" si="87"/>
        <v>-6.0060060060052045E-4</v>
      </c>
      <c r="D388" s="26">
        <f t="shared" si="88"/>
        <v>33.229721661329087</v>
      </c>
      <c r="E388" s="26">
        <f>D388*(1-VLOOKUP(A388,USD!A:M,13,0))</f>
        <v>33.304218055503249</v>
      </c>
      <c r="F388">
        <v>33.287700000000001</v>
      </c>
      <c r="G388" s="25">
        <f t="shared" si="91"/>
        <v>1.5130532594687107E-3</v>
      </c>
      <c r="H388" s="25">
        <f>(B388/(D388*(1-VLOOKUP(A388,USD!A:M,13,0))))-1</f>
        <v>-7.2717682375511572E-4</v>
      </c>
      <c r="I388" s="25">
        <f t="shared" si="92"/>
        <v>-2.3131667252462851E-4</v>
      </c>
      <c r="J388">
        <v>6153.5983999999999</v>
      </c>
      <c r="K388">
        <v>6146.7028</v>
      </c>
      <c r="L388" s="25">
        <f t="shared" si="89"/>
        <v>-1.1205801145554029E-3</v>
      </c>
      <c r="M388">
        <f t="shared" si="90"/>
        <v>3</v>
      </c>
    </row>
    <row r="389" spans="1:14">
      <c r="A389" s="1">
        <v>42943</v>
      </c>
      <c r="B389">
        <v>33.430999999999997</v>
      </c>
      <c r="C389" s="25">
        <f t="shared" si="87"/>
        <v>4.5372596153845368E-3</v>
      </c>
      <c r="D389" s="26">
        <f t="shared" si="88"/>
        <v>33.489796489817273</v>
      </c>
      <c r="E389" s="26">
        <f>D389*(1-VLOOKUP(A389,USD!A:M,13,0))</f>
        <v>33.488952243871324</v>
      </c>
      <c r="F389">
        <v>33.496499999999997</v>
      </c>
      <c r="G389" s="25">
        <f t="shared" si="91"/>
        <v>-1.7556538402719868E-3</v>
      </c>
      <c r="H389" s="25">
        <f>(B389/(D389*(1-VLOOKUP(A389,USD!A:M,13,0))))-1</f>
        <v>-1.7304884144869748E-3</v>
      </c>
      <c r="I389" s="25">
        <f t="shared" si="92"/>
        <v>-1.9554281790634676E-3</v>
      </c>
      <c r="J389">
        <v>6146.7028</v>
      </c>
      <c r="K389">
        <v>6184.0207</v>
      </c>
      <c r="L389" s="25">
        <f t="shared" si="89"/>
        <v>6.0712061757728364E-3</v>
      </c>
      <c r="M389">
        <f t="shared" si="90"/>
        <v>4</v>
      </c>
    </row>
    <row r="390" spans="1:14">
      <c r="A390" s="1">
        <v>42944</v>
      </c>
      <c r="B390">
        <v>33.72</v>
      </c>
      <c r="C390" s="25">
        <f t="shared" ref="C390:C453" si="93">B390/B389-1</f>
        <v>8.6446711136369814E-3</v>
      </c>
      <c r="D390" s="26">
        <f t="shared" ref="D390:D453" si="94">+F389*(1+L390)</f>
        <v>33.666812665819506</v>
      </c>
      <c r="E390" s="26">
        <f>D390*(1-VLOOKUP(A390,USD!A:M,13,0))</f>
        <v>33.70377625982119</v>
      </c>
      <c r="F390">
        <v>33.7136</v>
      </c>
      <c r="G390" s="25">
        <f t="shared" si="91"/>
        <v>1.5798149563024388E-3</v>
      </c>
      <c r="H390" s="25">
        <f>(B390/(D390*(1-VLOOKUP(A390,USD!A:M,13,0))))-1</f>
        <v>4.8136268333087706E-4</v>
      </c>
      <c r="I390" s="25">
        <f t="shared" si="92"/>
        <v>1.8983436951258703E-4</v>
      </c>
      <c r="J390">
        <v>6184.0207</v>
      </c>
      <c r="K390">
        <v>6215.4633000000003</v>
      </c>
      <c r="L390" s="25">
        <f t="shared" ref="L390:L453" si="95">+K390/J390-1</f>
        <v>5.0844913892349464E-3</v>
      </c>
      <c r="M390">
        <f t="shared" ref="M390:M453" si="96">WEEKDAY(A390,2)</f>
        <v>5</v>
      </c>
    </row>
    <row r="391" spans="1:14">
      <c r="A391" s="1">
        <v>42947</v>
      </c>
      <c r="B391">
        <v>34.21</v>
      </c>
      <c r="C391" s="25">
        <f t="shared" si="93"/>
        <v>1.4531435349940836E-2</v>
      </c>
      <c r="D391" s="26">
        <f t="shared" si="94"/>
        <v>34.161293541133126</v>
      </c>
      <c r="E391" s="26">
        <f>D391*(1-VLOOKUP(A391,USD!A:M,13,0))</f>
        <v>34.209428042475317</v>
      </c>
      <c r="F391">
        <v>34.223700000000001</v>
      </c>
      <c r="G391" s="25">
        <f t="shared" si="91"/>
        <v>1.4257791148402088E-3</v>
      </c>
      <c r="H391" s="25">
        <f>(B391/(D391*(1-VLOOKUP(A391,USD!A:M,13,0))))-1</f>
        <v>1.6719295159672853E-5</v>
      </c>
      <c r="I391" s="25">
        <f t="shared" si="92"/>
        <v>-4.0030738932372856E-4</v>
      </c>
      <c r="J391">
        <v>6215.4633000000003</v>
      </c>
      <c r="K391">
        <v>6298.0003999999999</v>
      </c>
      <c r="L391" s="25">
        <f t="shared" si="95"/>
        <v>1.3279315799354707E-2</v>
      </c>
      <c r="M391">
        <f t="shared" si="96"/>
        <v>1</v>
      </c>
    </row>
    <row r="392" spans="1:14">
      <c r="A392" s="1">
        <v>42948</v>
      </c>
      <c r="B392">
        <v>34.145000000000003</v>
      </c>
      <c r="C392" s="25">
        <f t="shared" si="93"/>
        <v>-1.9000292312189027E-3</v>
      </c>
      <c r="D392" s="26">
        <f t="shared" si="94"/>
        <v>34.16140287128912</v>
      </c>
      <c r="E392" s="26">
        <f>D392*(1-VLOOKUP(A392,USD!A:M,13,0))</f>
        <v>34.144800552389604</v>
      </c>
      <c r="F392">
        <v>34.143999999999998</v>
      </c>
      <c r="G392" s="25">
        <f t="shared" ref="G392:G455" si="97">+B392/D392-1</f>
        <v>-4.8015801197975883E-4</v>
      </c>
      <c r="H392" s="25">
        <f>(B392/(D392*(1-VLOOKUP(A392,USD!A:M,13,0))))-1</f>
        <v>5.8412293284515471E-6</v>
      </c>
      <c r="I392" s="25">
        <f t="shared" si="92"/>
        <v>2.9287722586923692E-5</v>
      </c>
      <c r="J392">
        <v>6298.0003999999999</v>
      </c>
      <c r="K392">
        <v>6286.5361999999996</v>
      </c>
      <c r="L392" s="25">
        <f t="shared" si="95"/>
        <v>-1.8202920406292789E-3</v>
      </c>
      <c r="M392">
        <f t="shared" si="96"/>
        <v>2</v>
      </c>
    </row>
    <row r="393" spans="1:14">
      <c r="A393" s="1">
        <v>42949</v>
      </c>
      <c r="B393">
        <v>33.872</v>
      </c>
      <c r="C393" s="25">
        <f t="shared" si="93"/>
        <v>-7.9953141016254614E-3</v>
      </c>
      <c r="D393" s="26">
        <f t="shared" si="94"/>
        <v>33.955678172790925</v>
      </c>
      <c r="E393" s="26">
        <f>D393*(1-VLOOKUP(A393,USD!A:M,13,0))</f>
        <v>33.958629836828401</v>
      </c>
      <c r="F393">
        <v>33.926000000000002</v>
      </c>
      <c r="G393" s="25">
        <f t="shared" si="97"/>
        <v>-2.4643351949888981E-3</v>
      </c>
      <c r="H393" s="25">
        <f>(B393/(D393*(1-VLOOKUP(A393,USD!A:M,13,0))))-1</f>
        <v>-2.5510404054773783E-3</v>
      </c>
      <c r="I393" s="25">
        <f t="shared" si="92"/>
        <v>-1.5916995814420076E-3</v>
      </c>
      <c r="J393">
        <v>6286.5361999999996</v>
      </c>
      <c r="K393">
        <v>6251.8626999999997</v>
      </c>
      <c r="L393" s="25">
        <f t="shared" si="95"/>
        <v>-5.5155174323182621E-3</v>
      </c>
      <c r="M393">
        <f t="shared" si="96"/>
        <v>3</v>
      </c>
    </row>
    <row r="394" spans="1:14">
      <c r="A394" s="1">
        <v>42950</v>
      </c>
      <c r="B394">
        <v>33.99</v>
      </c>
      <c r="C394" s="25">
        <f t="shared" si="93"/>
        <v>3.4837033538026585E-3</v>
      </c>
      <c r="D394" s="26">
        <f t="shared" si="94"/>
        <v>33.980834671497185</v>
      </c>
      <c r="E394" s="26">
        <f>D394*(1-VLOOKUP(A394,USD!A:M,13,0))</f>
        <v>33.980809423821064</v>
      </c>
      <c r="F394">
        <v>33.965400000000002</v>
      </c>
      <c r="G394" s="25">
        <f t="shared" si="97"/>
        <v>2.6972052309548467E-4</v>
      </c>
      <c r="H394" s="25">
        <f>(B394/(D394*(1-VLOOKUP(A394,USD!A:M,13,0))))-1</f>
        <v>2.7046372157624177E-4</v>
      </c>
      <c r="I394" s="25">
        <f t="shared" si="92"/>
        <v>7.2426645939693834E-4</v>
      </c>
      <c r="J394">
        <v>6251.8626999999997</v>
      </c>
      <c r="K394">
        <v>6261.9675999999999</v>
      </c>
      <c r="L394" s="25">
        <f t="shared" si="95"/>
        <v>1.6163022901958257E-3</v>
      </c>
      <c r="M394">
        <f t="shared" si="96"/>
        <v>4</v>
      </c>
    </row>
    <row r="395" spans="1:14">
      <c r="A395" s="1">
        <v>42951</v>
      </c>
      <c r="B395">
        <v>33.75</v>
      </c>
      <c r="C395" s="25">
        <f t="shared" si="93"/>
        <v>-7.0609002647837871E-3</v>
      </c>
      <c r="D395" s="26">
        <f t="shared" si="94"/>
        <v>33.765509169600307</v>
      </c>
      <c r="E395" s="26">
        <f>D395*(1-VLOOKUP(A395,USD!A:M,13,0))</f>
        <v>33.734916062972815</v>
      </c>
      <c r="F395">
        <v>33.734200000000001</v>
      </c>
      <c r="G395" s="25">
        <f t="shared" si="97"/>
        <v>-4.5931987941916219E-4</v>
      </c>
      <c r="H395" s="25">
        <f>(B395/(D395*(1-VLOOKUP(A395,USD!A:M,13,0))))-1</f>
        <v>4.4713130452223027E-4</v>
      </c>
      <c r="I395" s="25">
        <f t="shared" si="92"/>
        <v>4.6836741348532662E-4</v>
      </c>
      <c r="J395">
        <v>6261.9675999999999</v>
      </c>
      <c r="K395">
        <v>6225.1151</v>
      </c>
      <c r="L395" s="25">
        <f t="shared" si="95"/>
        <v>-5.8851310568901471E-3</v>
      </c>
      <c r="M395">
        <f t="shared" si="96"/>
        <v>5</v>
      </c>
    </row>
    <row r="396" spans="1:14">
      <c r="A396" s="1">
        <v>42954</v>
      </c>
      <c r="B396">
        <v>34.145000000000003</v>
      </c>
      <c r="C396" s="25">
        <f t="shared" si="93"/>
        <v>1.1703703703703772E-2</v>
      </c>
      <c r="D396" s="26">
        <f t="shared" si="94"/>
        <v>34.158542919918062</v>
      </c>
      <c r="E396" s="26">
        <f>D396*(1-VLOOKUP(A396,USD!A:M,13,0))</f>
        <v>34.180102933466664</v>
      </c>
      <c r="F396">
        <v>34.191400000000002</v>
      </c>
      <c r="G396" s="25">
        <f t="shared" si="97"/>
        <v>-3.9647241247409148E-4</v>
      </c>
      <c r="H396" s="25">
        <f>(B396/(D396*(1-VLOOKUP(A396,USD!A:M,13,0))))-1</f>
        <v>-1.0269990565853204E-3</v>
      </c>
      <c r="I396" s="25">
        <f t="shared" si="92"/>
        <v>-1.3570663968132113E-3</v>
      </c>
      <c r="J396">
        <v>6225.1151</v>
      </c>
      <c r="K396">
        <v>6303.4209000000001</v>
      </c>
      <c r="L396" s="25">
        <f t="shared" si="95"/>
        <v>1.2579012394485778E-2</v>
      </c>
      <c r="M396">
        <f t="shared" si="96"/>
        <v>1</v>
      </c>
      <c r="N396" s="50" t="s">
        <v>399</v>
      </c>
    </row>
    <row r="397" spans="1:14">
      <c r="A397" s="1">
        <v>42955</v>
      </c>
      <c r="B397">
        <v>34.301000000000002</v>
      </c>
      <c r="C397" s="25">
        <f t="shared" si="93"/>
        <v>4.5687509152145811E-3</v>
      </c>
      <c r="D397" s="26">
        <f t="shared" si="94"/>
        <v>34.193000699413872</v>
      </c>
      <c r="E397" s="26">
        <f>D397*(1-VLOOKUP(A397,USD!A:M,13,0))</f>
        <v>34.289676265348326</v>
      </c>
      <c r="F397">
        <v>34.283499999999997</v>
      </c>
      <c r="G397" s="25">
        <f t="shared" si="97"/>
        <v>3.1585207023956396E-3</v>
      </c>
      <c r="H397" s="25">
        <f>(B397/(D397*(1-VLOOKUP(A397,USD!A:M,13,0))))-1</f>
        <v>3.3023743251603399E-4</v>
      </c>
      <c r="I397" s="25">
        <f t="shared" si="92"/>
        <v>5.1044963320556747E-4</v>
      </c>
      <c r="J397">
        <v>6303.4209000000001</v>
      </c>
      <c r="K397">
        <v>6303.7160000000003</v>
      </c>
      <c r="L397" s="25">
        <f t="shared" si="95"/>
        <v>4.6815848835368712E-5</v>
      </c>
      <c r="M397">
        <f t="shared" si="96"/>
        <v>2</v>
      </c>
    </row>
    <row r="398" spans="1:14">
      <c r="A398" s="1">
        <v>42956</v>
      </c>
      <c r="B398">
        <v>34.590000000000003</v>
      </c>
      <c r="C398" s="25">
        <f t="shared" si="93"/>
        <v>8.425410337891126E-3</v>
      </c>
      <c r="D398" s="26">
        <f t="shared" si="94"/>
        <v>34.480954446075927</v>
      </c>
      <c r="E398" s="26">
        <f>D398*(1-VLOOKUP(A398,USD!A:M,13,0))</f>
        <v>34.584181633363031</v>
      </c>
      <c r="F398">
        <v>34.597499999999997</v>
      </c>
      <c r="G398" s="25">
        <f t="shared" si="97"/>
        <v>3.1624865284576309E-3</v>
      </c>
      <c r="H398" s="25">
        <f>(B398/(D398*(1-VLOOKUP(A398,USD!A:M,13,0))))-1</f>
        <v>1.6823780012065193E-4</v>
      </c>
      <c r="I398" s="25">
        <f t="shared" si="92"/>
        <v>-2.1677866897873432E-4</v>
      </c>
      <c r="J398">
        <v>6303.7160000000003</v>
      </c>
      <c r="K398">
        <v>6340.0219999999999</v>
      </c>
      <c r="L398" s="25">
        <f t="shared" si="95"/>
        <v>5.7594599756713993E-3</v>
      </c>
      <c r="M398">
        <f t="shared" si="96"/>
        <v>3</v>
      </c>
    </row>
    <row r="399" spans="1:14">
      <c r="A399" s="1">
        <v>42957</v>
      </c>
      <c r="B399">
        <v>33.941899999999997</v>
      </c>
      <c r="C399" s="25">
        <f t="shared" si="93"/>
        <v>-1.8736629083550338E-2</v>
      </c>
      <c r="D399" s="26">
        <f t="shared" si="94"/>
        <v>34.32025929823272</v>
      </c>
      <c r="E399" s="26">
        <f>D399*(1-VLOOKUP(A399,USD!A:M,13,0))</f>
        <v>34.451230162398637</v>
      </c>
      <c r="F399">
        <v>34.443600000000004</v>
      </c>
      <c r="G399" s="25">
        <f t="shared" si="97"/>
        <v>-1.1024371784166709E-2</v>
      </c>
      <c r="H399" s="25">
        <f>(B399/(D399*(1-VLOOKUP(A399,USD!A:M,13,0))))-1</f>
        <v>-1.4784092178935948E-2</v>
      </c>
      <c r="I399" s="25">
        <f t="shared" si="92"/>
        <v>-1.4565840969004595E-2</v>
      </c>
      <c r="J399">
        <v>6340.0219999999999</v>
      </c>
      <c r="K399">
        <v>6289.2174000000005</v>
      </c>
      <c r="L399" s="25">
        <f t="shared" si="95"/>
        <v>-8.0133160421208549E-3</v>
      </c>
      <c r="M399">
        <f t="shared" si="96"/>
        <v>4</v>
      </c>
    </row>
    <row r="400" spans="1:14">
      <c r="A400" s="1">
        <v>42958</v>
      </c>
      <c r="B400">
        <v>33.43</v>
      </c>
      <c r="C400" s="25">
        <f t="shared" si="93"/>
        <v>-1.5081654238566444E-2</v>
      </c>
      <c r="D400" s="26">
        <f t="shared" si="94"/>
        <v>33.742445318725984</v>
      </c>
      <c r="E400" s="26">
        <f>D400*(1-VLOOKUP(A400,USD!A:M,13,0))</f>
        <v>33.666409504935451</v>
      </c>
      <c r="F400">
        <v>33.677</v>
      </c>
      <c r="G400" s="25">
        <f t="shared" si="97"/>
        <v>-9.2597117895479863E-3</v>
      </c>
      <c r="H400" s="25">
        <f>(B400/(D400*(1-VLOOKUP(A400,USD!A:M,13,0))))-1</f>
        <v>-7.0221181412527534E-3</v>
      </c>
      <c r="I400" s="25">
        <f t="shared" si="92"/>
        <v>-7.3343825162573983E-3</v>
      </c>
      <c r="J400">
        <v>6289.2174000000005</v>
      </c>
      <c r="K400">
        <v>6161.1903000000002</v>
      </c>
      <c r="L400" s="25">
        <f t="shared" si="95"/>
        <v>-2.0356602714989624E-2</v>
      </c>
      <c r="M400">
        <f t="shared" si="96"/>
        <v>5</v>
      </c>
    </row>
    <row r="401" spans="1:14" ht="28">
      <c r="A401" s="1">
        <v>42961</v>
      </c>
      <c r="B401">
        <v>34.229999999999997</v>
      </c>
      <c r="C401" s="25">
        <f t="shared" si="93"/>
        <v>2.3930601256356487E-2</v>
      </c>
      <c r="D401" s="26">
        <f t="shared" si="94"/>
        <v>34.395512487027055</v>
      </c>
      <c r="E401" s="26">
        <f>D401*(1-VLOOKUP(A401,USD!A:M,13,0))</f>
        <v>34.352710942181737</v>
      </c>
      <c r="F401">
        <v>34.335900000000002</v>
      </c>
      <c r="G401" s="25">
        <f t="shared" si="97"/>
        <v>-4.8120372414710566E-3</v>
      </c>
      <c r="H401" s="25">
        <f>(B401/(D401*(1-VLOOKUP(A401,USD!A:M,13,0))))-1</f>
        <v>-3.5720890379881132E-3</v>
      </c>
      <c r="I401" s="25">
        <f t="shared" si="92"/>
        <v>-3.0842354503597402E-3</v>
      </c>
      <c r="J401">
        <v>6161.1903000000002</v>
      </c>
      <c r="K401">
        <v>6292.6418000000003</v>
      </c>
      <c r="L401" s="25">
        <f t="shared" si="95"/>
        <v>2.1335406569084503E-2</v>
      </c>
      <c r="M401">
        <f t="shared" si="96"/>
        <v>1</v>
      </c>
      <c r="N401" s="50" t="s">
        <v>406</v>
      </c>
    </row>
    <row r="402" spans="1:14">
      <c r="A402" s="1">
        <v>42962</v>
      </c>
      <c r="B402">
        <v>34.289400000000001</v>
      </c>
      <c r="C402" s="25">
        <f t="shared" si="93"/>
        <v>1.7353198948291126E-3</v>
      </c>
      <c r="D402" s="26">
        <f t="shared" si="94"/>
        <v>34.456592675070112</v>
      </c>
      <c r="E402" s="26">
        <f>D402*(1-VLOOKUP(A402,USD!A:M,13,0))</f>
        <v>34.425164145473794</v>
      </c>
      <c r="F402">
        <v>34.422699999999999</v>
      </c>
      <c r="G402" s="25">
        <f t="shared" si="97"/>
        <v>-4.8522695394394022E-3</v>
      </c>
      <c r="H402" s="25">
        <f>(B402/(D402*(1-VLOOKUP(A402,USD!A:M,13,0))))-1</f>
        <v>-3.9437472222377812E-3</v>
      </c>
      <c r="I402" s="25">
        <f t="shared" si="92"/>
        <v>-3.8724446368239018E-3</v>
      </c>
      <c r="J402">
        <v>6292.6418000000003</v>
      </c>
      <c r="K402">
        <v>6314.7608</v>
      </c>
      <c r="L402" s="25">
        <f t="shared" si="95"/>
        <v>3.5150578569400626E-3</v>
      </c>
      <c r="M402">
        <f t="shared" si="96"/>
        <v>2</v>
      </c>
    </row>
    <row r="403" spans="1:14">
      <c r="A403" s="1">
        <v>42963</v>
      </c>
      <c r="B403">
        <v>34.409999999999997</v>
      </c>
      <c r="C403" s="25">
        <f t="shared" si="93"/>
        <v>3.5171219093945716E-3</v>
      </c>
      <c r="D403" s="26">
        <f t="shared" si="94"/>
        <v>34.444710648140465</v>
      </c>
      <c r="E403" s="26">
        <f>D403*(1-VLOOKUP(A403,USD!A:M,13,0))</f>
        <v>34.484367038332074</v>
      </c>
      <c r="F403">
        <v>34.470100000000002</v>
      </c>
      <c r="G403" s="25">
        <f t="shared" si="97"/>
        <v>-1.007720706236892E-3</v>
      </c>
      <c r="H403" s="25">
        <f>(B403/(D403*(1-VLOOKUP(A403,USD!A:M,13,0))))-1</f>
        <v>-2.1565435215734619E-3</v>
      </c>
      <c r="I403" s="25">
        <f t="shared" si="92"/>
        <v>-1.7435400535538159E-3</v>
      </c>
      <c r="J403">
        <v>6314.7608</v>
      </c>
      <c r="K403">
        <v>6318.7986000000001</v>
      </c>
      <c r="L403" s="25">
        <f t="shared" si="95"/>
        <v>6.3942247820381048E-4</v>
      </c>
      <c r="M403">
        <f t="shared" si="96"/>
        <v>3</v>
      </c>
    </row>
    <row r="404" spans="1:14">
      <c r="A404" s="1">
        <v>42964</v>
      </c>
      <c r="B404">
        <v>34.409999999999997</v>
      </c>
      <c r="C404" s="25">
        <f t="shared" si="93"/>
        <v>0</v>
      </c>
      <c r="D404" s="26">
        <f t="shared" si="94"/>
        <v>34.727776983333513</v>
      </c>
      <c r="E404" s="26">
        <f>D404*(1-VLOOKUP(A404,USD!A:M,13,0))</f>
        <v>34.751409183829573</v>
      </c>
      <c r="F404">
        <v>34.757899999999999</v>
      </c>
      <c r="G404" s="25">
        <f t="shared" si="97"/>
        <v>-9.1505132472493589E-3</v>
      </c>
      <c r="H404" s="25">
        <f>(B404/(D404*(1-VLOOKUP(A404,USD!A:M,13,0))))-1</f>
        <v>-9.8243263179220719E-3</v>
      </c>
      <c r="I404" s="25">
        <f t="shared" si="92"/>
        <v>-1.0009235310533771E-2</v>
      </c>
      <c r="J404">
        <v>6318.7986000000001</v>
      </c>
      <c r="K404">
        <v>6366.0339999999997</v>
      </c>
      <c r="L404" s="25">
        <f t="shared" si="95"/>
        <v>7.4753767274684524E-3</v>
      </c>
      <c r="M404">
        <f t="shared" si="96"/>
        <v>4</v>
      </c>
    </row>
    <row r="405" spans="1:14">
      <c r="A405" s="1">
        <v>42965</v>
      </c>
      <c r="B405">
        <v>34.590000000000003</v>
      </c>
      <c r="C405" s="25">
        <f t="shared" si="93"/>
        <v>5.2310374891022526E-3</v>
      </c>
      <c r="D405" s="26">
        <f t="shared" si="94"/>
        <v>34.658102335776086</v>
      </c>
      <c r="E405" s="26">
        <f>D405*(1-VLOOKUP(A405,USD!A:M,13,0))</f>
        <v>34.66370284069481</v>
      </c>
      <c r="F405">
        <v>34.6751</v>
      </c>
      <c r="G405" s="25">
        <f t="shared" si="97"/>
        <v>-1.9649758984577881E-3</v>
      </c>
      <c r="H405" s="25">
        <f>(B405/(D405*(1-VLOOKUP(A405,USD!A:M,13,0))))-1</f>
        <v>-2.1262252631671918E-3</v>
      </c>
      <c r="I405" s="25">
        <f t="shared" si="92"/>
        <v>-2.4542106583685941E-3</v>
      </c>
      <c r="J405">
        <v>6366.0339999999997</v>
      </c>
      <c r="K405">
        <v>6347.7556999999997</v>
      </c>
      <c r="L405" s="25">
        <f t="shared" si="95"/>
        <v>-2.8712224911146E-3</v>
      </c>
      <c r="M405">
        <f t="shared" si="96"/>
        <v>5</v>
      </c>
    </row>
    <row r="406" spans="1:14">
      <c r="A406" s="1">
        <v>42968</v>
      </c>
      <c r="B406">
        <v>34.950000000000003</v>
      </c>
      <c r="C406" s="25">
        <f t="shared" si="93"/>
        <v>1.0407632263659927E-2</v>
      </c>
      <c r="D406" s="26">
        <f t="shared" si="94"/>
        <v>34.98113865354491</v>
      </c>
      <c r="E406" s="26">
        <f>D406*(1-VLOOKUP(A406,USD!A:M,13,0))</f>
        <v>35.043064151165012</v>
      </c>
      <c r="F406">
        <v>35.044400000000003</v>
      </c>
      <c r="G406" s="25">
        <f t="shared" si="97"/>
        <v>-8.9015551647153579E-4</v>
      </c>
      <c r="H406" s="25">
        <f>(B406/(D406*(1-VLOOKUP(A406,USD!A:M,13,0))))-1</f>
        <v>-2.6557081527904813E-3</v>
      </c>
      <c r="I406" s="71">
        <f t="shared" si="92"/>
        <v>-2.6937256737167292E-3</v>
      </c>
      <c r="J406">
        <v>6347.7556999999997</v>
      </c>
      <c r="K406">
        <v>6403.7803000000004</v>
      </c>
      <c r="L406" s="25">
        <f t="shared" si="95"/>
        <v>8.8258910153080627E-3</v>
      </c>
      <c r="M406">
        <f t="shared" si="96"/>
        <v>1</v>
      </c>
    </row>
    <row r="407" spans="1:14">
      <c r="A407" s="1">
        <v>42969</v>
      </c>
      <c r="B407">
        <v>34.9</v>
      </c>
      <c r="C407" s="71">
        <f t="shared" si="93"/>
        <v>-1.4306151645209209E-3</v>
      </c>
      <c r="D407" s="26">
        <f t="shared" si="94"/>
        <v>34.892264107186811</v>
      </c>
      <c r="E407" s="26">
        <f>D407*(1-VLOOKUP(A407,USD!A:M,13,0))</f>
        <v>34.90617964306815</v>
      </c>
      <c r="F407">
        <v>34.895600000000002</v>
      </c>
      <c r="G407" s="71">
        <f t="shared" si="97"/>
        <v>2.2170796338771837E-4</v>
      </c>
      <c r="H407" s="71">
        <f>(B407/(D407*(1-VLOOKUP(A407,USD!A:M,13,0))))-1</f>
        <v>-1.7703578940297948E-4</v>
      </c>
      <c r="I407" s="71">
        <f t="shared" si="92"/>
        <v>1.2609039535060873E-4</v>
      </c>
      <c r="J407">
        <v>6403.7803000000004</v>
      </c>
      <c r="K407" s="70">
        <v>6375.98</v>
      </c>
      <c r="L407" s="71">
        <f t="shared" si="95"/>
        <v>-4.3412326309821836E-3</v>
      </c>
      <c r="M407" s="70">
        <f t="shared" si="96"/>
        <v>2</v>
      </c>
      <c r="N407" s="50" t="s">
        <v>413</v>
      </c>
    </row>
    <row r="408" spans="1:14">
      <c r="A408" s="1">
        <v>42970</v>
      </c>
      <c r="B408">
        <v>34.57</v>
      </c>
      <c r="C408" s="71">
        <f t="shared" si="93"/>
        <v>-9.4555873925501466E-3</v>
      </c>
      <c r="D408" s="26">
        <f t="shared" si="94"/>
        <v>34.604437555952188</v>
      </c>
      <c r="E408" s="26">
        <f>D408*(1-VLOOKUP(A408,USD!A:M,13,0))</f>
        <v>34.631432365971079</v>
      </c>
      <c r="F408">
        <v>34.615099999999998</v>
      </c>
      <c r="G408" s="71">
        <f t="shared" si="97"/>
        <v>-9.9517745076782571E-4</v>
      </c>
      <c r="H408" s="71">
        <f>(B408/(D408*(1-VLOOKUP(A408,USD!A:M,13,0))))-1</f>
        <v>-1.7738904161366253E-3</v>
      </c>
      <c r="I408" s="71">
        <f t="shared" si="92"/>
        <v>-1.3028996016188898E-3</v>
      </c>
      <c r="J408">
        <v>6375.98</v>
      </c>
      <c r="K408">
        <v>6322.78</v>
      </c>
      <c r="L408" s="71">
        <f t="shared" si="95"/>
        <v>-8.3438153821059347E-3</v>
      </c>
      <c r="M408" s="70">
        <f t="shared" si="96"/>
        <v>3</v>
      </c>
    </row>
    <row r="409" spans="1:14">
      <c r="A409" s="1">
        <v>42971</v>
      </c>
      <c r="B409">
        <v>34.28</v>
      </c>
      <c r="C409" s="71">
        <f t="shared" si="93"/>
        <v>-8.3887763957187778E-3</v>
      </c>
      <c r="D409" s="26">
        <f t="shared" si="94"/>
        <v>34.373174570204881</v>
      </c>
      <c r="E409" s="26">
        <f>D409*(1-VLOOKUP(A409,USD!A:M,13,0))</f>
        <v>34.385763927019909</v>
      </c>
      <c r="F409">
        <v>34.383000000000003</v>
      </c>
      <c r="G409" s="71">
        <f t="shared" si="97"/>
        <v>-2.7106768976074003E-3</v>
      </c>
      <c r="H409" s="71">
        <f>(B409/(D409*(1-VLOOKUP(A409,USD!A:M,13,0))))-1</f>
        <v>-3.0758056515591825E-3</v>
      </c>
      <c r="I409" s="71">
        <f t="shared" si="92"/>
        <v>-2.9956664630776952E-3</v>
      </c>
      <c r="J409" s="70">
        <v>6322.78</v>
      </c>
      <c r="K409">
        <v>6278.59</v>
      </c>
      <c r="L409" s="71">
        <f t="shared" si="95"/>
        <v>-6.9890143259767612E-3</v>
      </c>
      <c r="M409" s="70">
        <f t="shared" si="96"/>
        <v>4</v>
      </c>
    </row>
    <row r="410" spans="1:14">
      <c r="A410" s="1">
        <v>42972</v>
      </c>
      <c r="B410">
        <v>34.880000000000003</v>
      </c>
      <c r="C410" s="71">
        <f t="shared" si="93"/>
        <v>1.7502917152858899E-2</v>
      </c>
      <c r="D410" s="26">
        <f t="shared" si="94"/>
        <v>34.755057772764268</v>
      </c>
      <c r="E410" s="26">
        <f>D410*(1-VLOOKUP(A410,USD!A:M,13,0))</f>
        <v>34.844711620967892</v>
      </c>
      <c r="F410">
        <v>34.850999999999999</v>
      </c>
      <c r="G410" s="71">
        <f t="shared" si="97"/>
        <v>3.5949365428373792E-3</v>
      </c>
      <c r="H410" s="71">
        <f>(B410/(D410*(1-VLOOKUP(A410,USD!A:M,13,0))))-1</f>
        <v>1.0127327043474299E-3</v>
      </c>
      <c r="I410" s="71">
        <f t="shared" si="92"/>
        <v>8.3211385613046751E-4</v>
      </c>
      <c r="J410">
        <v>6278.59</v>
      </c>
      <c r="K410">
        <v>6346.5304999999998</v>
      </c>
      <c r="L410" s="71">
        <f t="shared" si="95"/>
        <v>1.0820980506769828E-2</v>
      </c>
      <c r="M410" s="70">
        <f t="shared" si="96"/>
        <v>5</v>
      </c>
    </row>
    <row r="411" spans="1:14">
      <c r="A411" s="68">
        <v>42975</v>
      </c>
      <c r="B411">
        <v>35.47</v>
      </c>
      <c r="C411" s="71">
        <f t="shared" si="93"/>
        <v>1.6915137614678777E-2</v>
      </c>
      <c r="D411" s="26">
        <f t="shared" si="94"/>
        <v>35.279619387175401</v>
      </c>
      <c r="E411" s="26">
        <f>D411*(1-VLOOKUP(A411,USD!A:M,13,0))</f>
        <v>35.412546958639666</v>
      </c>
      <c r="F411">
        <v>35.436799999999998</v>
      </c>
      <c r="G411" s="71">
        <f t="shared" si="97"/>
        <v>5.3963340912290825E-3</v>
      </c>
      <c r="H411" s="71">
        <f>(B411/(D411*(1-VLOOKUP(A411,USD!A:M,13,0))))-1</f>
        <v>1.6223922393223678E-3</v>
      </c>
      <c r="I411" s="71">
        <f t="shared" si="92"/>
        <v>9.3687917644946772E-4</v>
      </c>
      <c r="J411">
        <v>6346.5304999999998</v>
      </c>
      <c r="K411">
        <v>6424.5841</v>
      </c>
      <c r="L411" s="71">
        <f t="shared" si="95"/>
        <v>1.2298625209474778E-2</v>
      </c>
      <c r="M411" s="70">
        <f t="shared" si="96"/>
        <v>1</v>
      </c>
    </row>
    <row r="412" spans="1:14">
      <c r="A412" s="68">
        <v>42976</v>
      </c>
      <c r="B412">
        <v>35.380000000000003</v>
      </c>
      <c r="C412" s="71">
        <f t="shared" si="93"/>
        <v>-2.5373555116999791E-3</v>
      </c>
      <c r="D412" s="26">
        <f t="shared" si="94"/>
        <v>35.34618954502595</v>
      </c>
      <c r="E412" s="26">
        <f>D412*(1-VLOOKUP(A412,USD!A:M,13,0))</f>
        <v>35.403083746087908</v>
      </c>
      <c r="F412">
        <v>35.707099999999997</v>
      </c>
      <c r="G412" s="71">
        <f t="shared" si="97"/>
        <v>9.5655162294039364E-4</v>
      </c>
      <c r="H412" s="71">
        <f>(B412/(D412*(1-VLOOKUP(A412,USD!A:M,13,0))))-1</f>
        <v>-6.5202642384099008E-4</v>
      </c>
      <c r="I412" s="71">
        <f t="shared" si="92"/>
        <v>-9.1606431213958617E-3</v>
      </c>
      <c r="J412">
        <v>6424.5841</v>
      </c>
      <c r="K412">
        <v>6408.1566999999995</v>
      </c>
      <c r="L412" s="71">
        <f t="shared" si="95"/>
        <v>-2.5569592901741878E-3</v>
      </c>
      <c r="M412" s="70">
        <f t="shared" si="96"/>
        <v>2</v>
      </c>
    </row>
    <row r="413" spans="1:14" ht="28">
      <c r="A413" s="68">
        <v>42977</v>
      </c>
      <c r="B413">
        <v>35.61</v>
      </c>
      <c r="C413" s="71">
        <f t="shared" si="93"/>
        <v>6.5008479366872596E-3</v>
      </c>
      <c r="D413" s="26">
        <f t="shared" si="94"/>
        <v>35.959556062597535</v>
      </c>
      <c r="E413" s="26">
        <f>D413*(1-VLOOKUP(A413,USD!A:M,13,0))</f>
        <v>36.008075336401738</v>
      </c>
      <c r="F413">
        <v>35.707099999999997</v>
      </c>
      <c r="G413" s="71">
        <f t="shared" si="97"/>
        <v>-9.7208114023720205E-3</v>
      </c>
      <c r="H413" s="71">
        <f>(B413/(D413*(1-VLOOKUP(A413,USD!A:M,13,0))))-1</f>
        <v>-1.1055168394388248E-2</v>
      </c>
      <c r="I413" s="71">
        <f t="shared" si="92"/>
        <v>-2.7193471326429908E-3</v>
      </c>
      <c r="J413">
        <v>6408.1566999999995</v>
      </c>
      <c r="K413">
        <v>6453.4636</v>
      </c>
      <c r="L413" s="71">
        <f t="shared" si="95"/>
        <v>7.0701922754168312E-3</v>
      </c>
      <c r="M413" s="70">
        <f t="shared" si="96"/>
        <v>3</v>
      </c>
      <c r="N413" s="50" t="s">
        <v>428</v>
      </c>
    </row>
    <row r="414" spans="1:14">
      <c r="A414" s="68">
        <v>42978</v>
      </c>
      <c r="B414">
        <v>35.874099999999999</v>
      </c>
      <c r="C414" s="71">
        <f t="shared" si="93"/>
        <v>7.416456051670961E-3</v>
      </c>
      <c r="D414" s="26">
        <f t="shared" si="94"/>
        <v>35.800952631682925</v>
      </c>
      <c r="E414" s="26">
        <f>D414*(1-VLOOKUP(A414,USD!A:M,13,0))</f>
        <v>35.814979331270138</v>
      </c>
      <c r="F414">
        <v>35.81</v>
      </c>
      <c r="G414" s="71">
        <f t="shared" si="97"/>
        <v>2.043168210343671E-3</v>
      </c>
      <c r="H414" s="71">
        <f>(B414/(D414*(1-VLOOKUP(A414,USD!A:M,13,0))))-1</f>
        <v>1.6507246362764683E-3</v>
      </c>
      <c r="I414" s="71">
        <f t="shared" si="92"/>
        <v>1.7900027925159545E-3</v>
      </c>
      <c r="J414">
        <v>6453.4636</v>
      </c>
      <c r="K414">
        <v>6470.4259000000002</v>
      </c>
      <c r="L414" s="71">
        <f t="shared" si="95"/>
        <v>2.6284025217093721E-3</v>
      </c>
      <c r="M414" s="70">
        <f t="shared" si="96"/>
        <v>4</v>
      </c>
    </row>
    <row r="415" spans="1:14">
      <c r="A415" s="68">
        <v>42979</v>
      </c>
      <c r="B415">
        <v>36.5</v>
      </c>
      <c r="C415" s="71">
        <f t="shared" si="93"/>
        <v>1.7447127593444911E-2</v>
      </c>
      <c r="D415" s="26">
        <f t="shared" si="94"/>
        <v>36.120362606424415</v>
      </c>
      <c r="E415" s="26">
        <f>D415*(1-VLOOKUP(A415,USD!A:M,13,0))</f>
        <v>36.321908455940566</v>
      </c>
      <c r="F415">
        <v>36.3157</v>
      </c>
      <c r="G415" s="71">
        <f t="shared" si="97"/>
        <v>1.0510342814445073E-2</v>
      </c>
      <c r="H415" s="71">
        <f>(B415/(D415*(1-VLOOKUP(A415,USD!A:M,13,0))))-1</f>
        <v>4.9031439048821124E-3</v>
      </c>
      <c r="I415" s="71">
        <f t="shared" si="92"/>
        <v>5.0749400397074318E-3</v>
      </c>
      <c r="J415">
        <v>6470.4259000000002</v>
      </c>
      <c r="K415">
        <v>6526.5046000000002</v>
      </c>
      <c r="L415" s="71">
        <f t="shared" si="95"/>
        <v>8.6669256192239974E-3</v>
      </c>
      <c r="M415" s="70">
        <f t="shared" si="96"/>
        <v>5</v>
      </c>
    </row>
    <row r="416" spans="1:14">
      <c r="A416" s="68">
        <v>42982</v>
      </c>
      <c r="B416">
        <v>36.5</v>
      </c>
      <c r="C416" s="71">
        <f t="shared" si="93"/>
        <v>0</v>
      </c>
      <c r="D416" s="26">
        <f t="shared" si="94"/>
        <v>36.52812318592099</v>
      </c>
      <c r="E416" s="26">
        <f>D416*(1-VLOOKUP(A416,USD!A:M,13,0))</f>
        <v>36.700259840948554</v>
      </c>
      <c r="F416">
        <v>36.700000000000003</v>
      </c>
      <c r="G416" s="71">
        <f t="shared" si="97"/>
        <v>-7.6990503393370435E-4</v>
      </c>
      <c r="H416" s="71">
        <f>(B416/(D416*(1-VLOOKUP(A416,USD!A:M,13,0))))-1</f>
        <v>-5.4566327817960891E-3</v>
      </c>
      <c r="I416" s="71">
        <f t="shared" si="92"/>
        <v>-5.4495912806540314E-3</v>
      </c>
      <c r="J416">
        <v>6526.5046000000002</v>
      </c>
      <c r="K416">
        <v>6564.6804000000002</v>
      </c>
      <c r="L416" s="71">
        <f t="shared" si="95"/>
        <v>5.8493485165092007E-3</v>
      </c>
      <c r="M416" s="70">
        <f t="shared" si="96"/>
        <v>1</v>
      </c>
    </row>
    <row r="417" spans="1:14">
      <c r="A417" s="68">
        <v>42983</v>
      </c>
      <c r="B417">
        <v>36.82</v>
      </c>
      <c r="C417" s="71">
        <f t="shared" si="93"/>
        <v>8.7671232876711525E-3</v>
      </c>
      <c r="D417" s="26">
        <f t="shared" si="94"/>
        <v>36.740132690998941</v>
      </c>
      <c r="E417" s="26">
        <f>D417*(1-VLOOKUP(A417,USD!A:M,13,0))</f>
        <v>36.681318778046304</v>
      </c>
      <c r="F417">
        <v>36.642400000000002</v>
      </c>
      <c r="G417" s="71">
        <f t="shared" si="97"/>
        <v>2.1738437820237877E-3</v>
      </c>
      <c r="H417" s="71">
        <f>(B417/(D417*(1-VLOOKUP(A417,USD!A:M,13,0))))-1</f>
        <v>3.7807043632438475E-3</v>
      </c>
      <c r="I417" s="71">
        <f t="shared" si="92"/>
        <v>4.8468440931817014E-3</v>
      </c>
      <c r="J417">
        <v>6564.6804000000002</v>
      </c>
      <c r="K417">
        <v>6571.8590999999997</v>
      </c>
      <c r="L417" s="71">
        <f t="shared" si="95"/>
        <v>1.0935338146849105E-3</v>
      </c>
      <c r="M417" s="70">
        <f t="shared" si="96"/>
        <v>2</v>
      </c>
    </row>
    <row r="418" spans="1:14">
      <c r="A418" s="68">
        <v>42984</v>
      </c>
      <c r="B418">
        <v>36.94</v>
      </c>
      <c r="C418" s="71">
        <f t="shared" si="93"/>
        <v>3.2590983161324694E-3</v>
      </c>
      <c r="D418" s="26">
        <f t="shared" si="94"/>
        <v>36.838989129611747</v>
      </c>
      <c r="E418" s="26">
        <f>D418*(1-VLOOKUP(A418,USD!A:M,13,0))</f>
        <v>36.830877978558497</v>
      </c>
      <c r="F418">
        <v>36.8673</v>
      </c>
      <c r="G418" s="71">
        <f t="shared" si="97"/>
        <v>2.7419555415286734E-3</v>
      </c>
      <c r="H418" s="71">
        <f>(B418/(D418*(1-VLOOKUP(A418,USD!A:M,13,0))))-1</f>
        <v>2.9627863203540716E-3</v>
      </c>
      <c r="I418" s="71">
        <f t="shared" si="92"/>
        <v>1.9719371909523442E-3</v>
      </c>
      <c r="J418">
        <v>6571.8590999999997</v>
      </c>
      <c r="K418">
        <v>6607.1175999999996</v>
      </c>
      <c r="L418" s="71">
        <f t="shared" si="95"/>
        <v>5.3650724191576238E-3</v>
      </c>
      <c r="M418" s="70">
        <f t="shared" si="96"/>
        <v>3</v>
      </c>
    </row>
    <row r="419" spans="1:14">
      <c r="A419" s="68">
        <v>42985</v>
      </c>
      <c r="B419">
        <v>36.999899999999997</v>
      </c>
      <c r="C419" s="71">
        <f t="shared" si="93"/>
        <v>1.621548456957278E-3</v>
      </c>
      <c r="D419" s="26">
        <f t="shared" si="94"/>
        <v>36.59655420254515</v>
      </c>
      <c r="E419" s="26">
        <f>D419*(1-VLOOKUP(A419,USD!A:M,13,0))</f>
        <v>36.901718632078769</v>
      </c>
      <c r="F419">
        <v>36.9</v>
      </c>
      <c r="G419" s="71">
        <f t="shared" si="97"/>
        <v>1.102141461795858E-2</v>
      </c>
      <c r="H419" s="71">
        <f>(B419/(D419*(1-VLOOKUP(A419,USD!A:M,13,0))))-1</f>
        <v>2.6606177587586988E-3</v>
      </c>
      <c r="I419" s="71">
        <f t="shared" si="92"/>
        <v>2.7073170731706231E-3</v>
      </c>
      <c r="J419">
        <v>6607.1175999999996</v>
      </c>
      <c r="K419">
        <v>6558.5963000000002</v>
      </c>
      <c r="L419" s="71">
        <f t="shared" si="95"/>
        <v>-7.3437923974593033E-3</v>
      </c>
      <c r="M419" s="70">
        <f t="shared" si="96"/>
        <v>4</v>
      </c>
    </row>
    <row r="420" spans="1:14">
      <c r="A420" s="68">
        <v>42986</v>
      </c>
      <c r="B420">
        <v>37.030999999999999</v>
      </c>
      <c r="C420" s="71">
        <f t="shared" si="93"/>
        <v>8.4054281227796679E-4</v>
      </c>
      <c r="D420" s="26">
        <f t="shared" si="94"/>
        <v>36.987691701652679</v>
      </c>
      <c r="E420" s="26">
        <f>D420*(1-VLOOKUP(A420,USD!A:M,13,0))</f>
        <v>36.921320552097704</v>
      </c>
      <c r="F420">
        <v>36.896299999999997</v>
      </c>
      <c r="G420" s="71">
        <f t="shared" si="97"/>
        <v>1.1708840523667607E-3</v>
      </c>
      <c r="H420" s="71">
        <f>(B420/(D420*(1-VLOOKUP(A420,USD!A:M,13,0))))-1</f>
        <v>2.9706263552391476E-3</v>
      </c>
      <c r="I420" s="71">
        <f t="shared" si="92"/>
        <v>3.6507725706913519E-3</v>
      </c>
      <c r="J420">
        <v>6558.5963000000002</v>
      </c>
      <c r="K420">
        <v>6574.1826000000001</v>
      </c>
      <c r="L420" s="71">
        <f t="shared" si="95"/>
        <v>2.3764688794765121E-3</v>
      </c>
      <c r="M420" s="70">
        <f t="shared" si="96"/>
        <v>5</v>
      </c>
    </row>
    <row r="421" spans="1:14">
      <c r="A421" s="68">
        <v>42989</v>
      </c>
      <c r="B421">
        <v>37.450000000000003</v>
      </c>
      <c r="C421" s="71">
        <f t="shared" si="93"/>
        <v>1.1314844319624262E-2</v>
      </c>
      <c r="D421" s="26">
        <f t="shared" si="94"/>
        <v>37.319720145570642</v>
      </c>
      <c r="E421" s="26">
        <f>D421*(1-VLOOKUP(A421,USD!A:M,13,0))</f>
        <v>37.084993528838375</v>
      </c>
      <c r="F421">
        <v>37.112099999999998</v>
      </c>
      <c r="G421" s="71">
        <f t="shared" si="97"/>
        <v>3.4909118803996275E-3</v>
      </c>
      <c r="H421" s="71">
        <f>(B421/(D421*(1-VLOOKUP(A421,USD!A:M,13,0))))-1</f>
        <v>9.8424304935575968E-3</v>
      </c>
      <c r="I421" s="71">
        <f t="shared" si="92"/>
        <v>9.1048472061674435E-3</v>
      </c>
      <c r="J421">
        <v>6574.1826000000001</v>
      </c>
      <c r="K421">
        <v>6649.6275999999998</v>
      </c>
      <c r="L421" s="71">
        <f t="shared" si="95"/>
        <v>1.1475951398125073E-2</v>
      </c>
      <c r="M421" s="70">
        <f t="shared" si="96"/>
        <v>1</v>
      </c>
      <c r="N421" s="50" t="s">
        <v>436</v>
      </c>
    </row>
    <row r="422" spans="1:14">
      <c r="A422" s="68">
        <v>42990</v>
      </c>
      <c r="B422">
        <v>37.339300000000001</v>
      </c>
      <c r="C422" s="71">
        <f t="shared" si="93"/>
        <v>-2.9559412550067554E-3</v>
      </c>
      <c r="D422" s="26">
        <f t="shared" si="94"/>
        <v>37.080757773981212</v>
      </c>
      <c r="E422" s="26">
        <f>D422*(1-VLOOKUP(A422,USD!A:M,13,0))</f>
        <v>37.103248244373042</v>
      </c>
      <c r="F422">
        <v>37.070099999999996</v>
      </c>
      <c r="G422" s="71">
        <f t="shared" si="97"/>
        <v>6.9724094527594538E-3</v>
      </c>
      <c r="H422" s="71">
        <f>(B422/(D422*(1-VLOOKUP(A422,USD!A:M,13,0))))-1</f>
        <v>6.3620239951027724E-3</v>
      </c>
      <c r="I422" s="71">
        <f t="shared" si="92"/>
        <v>7.2619172864385462E-3</v>
      </c>
      <c r="J422">
        <v>6649.6275999999998</v>
      </c>
      <c r="K422">
        <v>6644.0118000000002</v>
      </c>
      <c r="L422" s="71">
        <f t="shared" si="95"/>
        <v>-8.4452849660321405E-4</v>
      </c>
      <c r="M422" s="70">
        <f t="shared" si="96"/>
        <v>2</v>
      </c>
    </row>
    <row r="423" spans="1:14">
      <c r="A423" s="68">
        <v>42991</v>
      </c>
      <c r="B423">
        <v>37.42</v>
      </c>
      <c r="C423" s="71">
        <f t="shared" si="93"/>
        <v>2.1612617269204382E-3</v>
      </c>
      <c r="D423" s="26">
        <f t="shared" si="94"/>
        <v>37.29533226054474</v>
      </c>
      <c r="E423" s="26">
        <f>D423*(1-VLOOKUP(A423,USD!A:M,13,0))</f>
        <v>37.224008389047974</v>
      </c>
      <c r="F423">
        <v>37.24</v>
      </c>
      <c r="G423" s="71">
        <f t="shared" si="97"/>
        <v>3.342716954077174E-3</v>
      </c>
      <c r="H423" s="71">
        <f>(B423/(D423*(1-VLOOKUP(A423,USD!A:M,13,0))))-1</f>
        <v>5.2651936057936943E-3</v>
      </c>
      <c r="I423" s="71">
        <f t="shared" si="92"/>
        <v>4.8335123523093326E-3</v>
      </c>
      <c r="J423">
        <v>6644.0118000000002</v>
      </c>
      <c r="K423">
        <v>6684.3797999999997</v>
      </c>
      <c r="L423" s="71">
        <f t="shared" si="95"/>
        <v>6.0758471259787505E-3</v>
      </c>
      <c r="M423" s="70">
        <f t="shared" si="96"/>
        <v>3</v>
      </c>
    </row>
    <row r="424" spans="1:14">
      <c r="A424" s="68">
        <v>42992</v>
      </c>
      <c r="B424">
        <v>37.241</v>
      </c>
      <c r="C424" s="71">
        <f t="shared" si="93"/>
        <v>-4.7835382148584404E-3</v>
      </c>
      <c r="D424" s="26">
        <f t="shared" si="94"/>
        <v>37.172059803663466</v>
      </c>
      <c r="E424" s="26">
        <f>D424*(1-VLOOKUP(A424,USD!A:M,13,0))</f>
        <v>37.20332523978977</v>
      </c>
      <c r="F424">
        <v>37.173099999999998</v>
      </c>
      <c r="G424" s="71">
        <f t="shared" si="97"/>
        <v>1.8546240563654948E-3</v>
      </c>
      <c r="H424" s="71">
        <f>(B424/(D424*(1-VLOOKUP(A424,USD!A:M,13,0))))-1</f>
        <v>1.0126718503629117E-3</v>
      </c>
      <c r="I424" s="71">
        <f t="shared" si="92"/>
        <v>1.8265896575750951E-3</v>
      </c>
      <c r="J424">
        <v>6684.3797999999997</v>
      </c>
      <c r="K424">
        <v>6672.1849000000002</v>
      </c>
      <c r="L424" s="71">
        <f t="shared" si="95"/>
        <v>-1.8243876567276551E-3</v>
      </c>
      <c r="M424" s="70">
        <f t="shared" si="96"/>
        <v>4</v>
      </c>
    </row>
    <row r="425" spans="1:14">
      <c r="A425" s="68">
        <v>42993</v>
      </c>
      <c r="B425">
        <v>37.200000000000003</v>
      </c>
      <c r="C425" s="71">
        <f t="shared" si="93"/>
        <v>-1.1009371391744738E-3</v>
      </c>
      <c r="D425" s="26">
        <f t="shared" si="94"/>
        <v>36.893746212246008</v>
      </c>
      <c r="E425" s="26">
        <f>D425*(1-VLOOKUP(A425,USD!A:M,13,0))</f>
        <v>36.851362956805758</v>
      </c>
      <c r="F425">
        <v>36.8705</v>
      </c>
      <c r="G425" s="71">
        <f t="shared" si="97"/>
        <v>8.3009674862548621E-3</v>
      </c>
      <c r="H425" s="71">
        <f>(B425/(D425*(1-VLOOKUP(A425,USD!A:M,13,0))))-1</f>
        <v>9.4606281890547983E-3</v>
      </c>
      <c r="I425" s="71">
        <f t="shared" si="92"/>
        <v>8.9366837987010506E-3</v>
      </c>
      <c r="J425">
        <v>6672.1849000000002</v>
      </c>
      <c r="K425">
        <v>6622.0438000000004</v>
      </c>
      <c r="L425" s="71">
        <f t="shared" si="95"/>
        <v>-7.5149446173171652E-3</v>
      </c>
      <c r="M425" s="70">
        <f t="shared" si="96"/>
        <v>5</v>
      </c>
    </row>
    <row r="426" spans="1:14">
      <c r="A426" s="68">
        <v>42996</v>
      </c>
      <c r="B426">
        <v>37.229999999999997</v>
      </c>
      <c r="C426" s="71">
        <f t="shared" si="93"/>
        <v>8.0645161290315848E-4</v>
      </c>
      <c r="D426" s="26">
        <f t="shared" si="94"/>
        <v>37.134477002915631</v>
      </c>
      <c r="E426" s="26">
        <f>D426*(1-VLOOKUP(A426,USD!A:M,13,0))</f>
        <v>36.995972426258362</v>
      </c>
      <c r="F426">
        <v>37.006300000000003</v>
      </c>
      <c r="G426" s="71">
        <f t="shared" si="97"/>
        <v>2.5723533706121238E-3</v>
      </c>
      <c r="H426" s="71">
        <f>(B426/(D426*(1-VLOOKUP(A426,USD!A:M,13,0))))-1</f>
        <v>6.3257581405140595E-3</v>
      </c>
      <c r="I426" s="71">
        <f t="shared" si="92"/>
        <v>6.0449166763494322E-3</v>
      </c>
      <c r="J426">
        <v>6622.0438000000004</v>
      </c>
      <c r="K426">
        <v>6669.4548000000004</v>
      </c>
      <c r="L426" s="71">
        <f t="shared" si="95"/>
        <v>7.1595720946455721E-3</v>
      </c>
      <c r="M426" s="70">
        <f t="shared" si="96"/>
        <v>1</v>
      </c>
    </row>
    <row r="427" spans="1:14">
      <c r="A427" s="68">
        <v>42997</v>
      </c>
      <c r="B427">
        <v>36.86</v>
      </c>
      <c r="C427" s="71">
        <f t="shared" si="93"/>
        <v>-9.9382218640879927E-3</v>
      </c>
      <c r="D427" s="26">
        <f t="shared" si="94"/>
        <v>36.820783405958458</v>
      </c>
      <c r="E427" s="26">
        <f>D427*(1-VLOOKUP(A427,USD!A:M,13,0))</f>
        <v>36.766188422979347</v>
      </c>
      <c r="F427">
        <v>36.7455</v>
      </c>
      <c r="G427" s="71">
        <f t="shared" si="97"/>
        <v>1.065066802331982E-3</v>
      </c>
      <c r="H427" s="71">
        <f>(B427/(D427*(1-VLOOKUP(A427,USD!A:M,13,0))))-1</f>
        <v>2.5515720025526267E-3</v>
      </c>
      <c r="I427" s="71">
        <f t="shared" si="92"/>
        <v>3.1160278129294117E-3</v>
      </c>
      <c r="J427">
        <v>6669.4548000000004</v>
      </c>
      <c r="K427">
        <v>6636.0200999999997</v>
      </c>
      <c r="L427" s="71">
        <f t="shared" si="95"/>
        <v>-5.0131084177975627E-3</v>
      </c>
      <c r="M427" s="70">
        <f t="shared" si="96"/>
        <v>2</v>
      </c>
    </row>
    <row r="428" spans="1:14">
      <c r="A428" s="68">
        <v>42998</v>
      </c>
      <c r="B428">
        <v>37.241100000000003</v>
      </c>
      <c r="C428" s="71">
        <f t="shared" si="93"/>
        <v>1.0339120998372309E-2</v>
      </c>
      <c r="D428" s="26">
        <f t="shared" si="94"/>
        <v>37.058092180010128</v>
      </c>
      <c r="E428" s="26">
        <f>D428*(1-VLOOKUP(A428,USD!A:M,13,0))</f>
        <v>37.041351139986034</v>
      </c>
      <c r="F428">
        <v>37.049799999999998</v>
      </c>
      <c r="G428" s="71">
        <f t="shared" si="97"/>
        <v>4.938403712228645E-3</v>
      </c>
      <c r="H428" s="71">
        <f>(B428/(D428*(1-VLOOKUP(A428,USD!A:M,13,0))))-1</f>
        <v>5.3925910871630567E-3</v>
      </c>
      <c r="I428" s="71">
        <f t="shared" si="92"/>
        <v>5.1633207196801756E-3</v>
      </c>
      <c r="J428">
        <v>6636.0200999999997</v>
      </c>
      <c r="K428">
        <v>6692.4723999999997</v>
      </c>
      <c r="L428" s="71">
        <f t="shared" si="95"/>
        <v>8.5069513276490039E-3</v>
      </c>
      <c r="M428" s="70">
        <f t="shared" si="96"/>
        <v>3</v>
      </c>
    </row>
    <row r="429" spans="1:14">
      <c r="A429" s="68">
        <v>42999</v>
      </c>
      <c r="B429">
        <v>36.86</v>
      </c>
      <c r="C429" s="71">
        <f t="shared" si="93"/>
        <v>-1.0233317490622063E-2</v>
      </c>
      <c r="D429" s="26">
        <f t="shared" si="94"/>
        <v>36.604553956902386</v>
      </c>
      <c r="E429" s="26">
        <f>D429*(1-VLOOKUP(A429,USD!A:M,13,0))</f>
        <v>36.708480484317839</v>
      </c>
      <c r="F429">
        <v>36.71</v>
      </c>
      <c r="G429" s="71">
        <f t="shared" si="97"/>
        <v>6.9785317804547109E-3</v>
      </c>
      <c r="H429" s="71">
        <f>(B429/(D429*(1-VLOOKUP(A429,USD!A:M,13,0))))-1</f>
        <v>4.1276433587844608E-3</v>
      </c>
      <c r="I429" s="71">
        <f t="shared" si="92"/>
        <v>4.0860800871695968E-3</v>
      </c>
      <c r="J429">
        <v>6692.4723999999997</v>
      </c>
      <c r="K429">
        <v>6612.0456000000004</v>
      </c>
      <c r="L429" s="71">
        <f t="shared" si="95"/>
        <v>-1.2017501932469532E-2</v>
      </c>
      <c r="M429" s="70">
        <f t="shared" si="96"/>
        <v>4</v>
      </c>
    </row>
    <row r="430" spans="1:14">
      <c r="A430" s="68">
        <v>43000</v>
      </c>
      <c r="B430">
        <v>36.51</v>
      </c>
      <c r="C430" s="71">
        <f t="shared" si="93"/>
        <v>-9.4953879544221742E-3</v>
      </c>
      <c r="D430" s="26">
        <f t="shared" si="94"/>
        <v>36.487720595272364</v>
      </c>
      <c r="E430" s="26">
        <f>D430*(1-VLOOKUP(A430,USD!A:M,13,0))</f>
        <v>36.42411429868659</v>
      </c>
      <c r="F430">
        <v>36.4253</v>
      </c>
      <c r="G430" s="71">
        <f t="shared" si="97"/>
        <v>6.1060006939750444E-4</v>
      </c>
      <c r="H430" s="71">
        <f>(B430/(D430*(1-VLOOKUP(A430,USD!A:M,13,0))))-1</f>
        <v>2.3579352021885214E-3</v>
      </c>
      <c r="I430" s="71">
        <f t="shared" si="92"/>
        <v>2.325306860890608E-3</v>
      </c>
      <c r="J430">
        <v>6612.0456000000004</v>
      </c>
      <c r="K430">
        <v>6572.0096000000003</v>
      </c>
      <c r="L430" s="71">
        <f t="shared" si="95"/>
        <v>-6.0550096629702344E-3</v>
      </c>
      <c r="M430" s="70">
        <f t="shared" si="96"/>
        <v>5</v>
      </c>
      <c r="N430" s="50" t="s">
        <v>445</v>
      </c>
    </row>
    <row r="431" spans="1:14">
      <c r="A431" s="68">
        <v>43003</v>
      </c>
      <c r="B431">
        <v>35.700000000000003</v>
      </c>
      <c r="C431" s="71">
        <f t="shared" si="93"/>
        <v>-2.2185702547247166E-2</v>
      </c>
      <c r="D431" s="26">
        <f t="shared" si="94"/>
        <v>35.96989850649792</v>
      </c>
      <c r="E431" s="26">
        <f>D431*(1-VLOOKUP(A431,USD!A:M,13,0))</f>
        <v>35.786438241115093</v>
      </c>
      <c r="F431">
        <v>35.793599999999998</v>
      </c>
      <c r="G431" s="71">
        <f t="shared" si="97"/>
        <v>-7.5034547692470754E-3</v>
      </c>
      <c r="H431" s="71">
        <f>(B431/(D431*(1-VLOOKUP(A431,USD!A:M,13,0))))-1</f>
        <v>-2.4153910074175E-3</v>
      </c>
      <c r="I431" s="71">
        <f t="shared" si="92"/>
        <v>-2.6149926243795862E-3</v>
      </c>
      <c r="J431">
        <v>6572.0096000000003</v>
      </c>
      <c r="K431">
        <v>6489.8441000000003</v>
      </c>
      <c r="L431" s="71">
        <f t="shared" si="95"/>
        <v>-1.2502340227865782E-2</v>
      </c>
      <c r="M431" s="70">
        <f t="shared" si="96"/>
        <v>1</v>
      </c>
    </row>
    <row r="432" spans="1:14">
      <c r="A432" s="68">
        <v>43004</v>
      </c>
      <c r="B432">
        <v>35.950000000000003</v>
      </c>
      <c r="C432" s="71">
        <f t="shared" si="93"/>
        <v>7.0028011204481544E-3</v>
      </c>
      <c r="D432" s="26">
        <f t="shared" si="94"/>
        <v>35.963876837657779</v>
      </c>
      <c r="E432" s="26">
        <f>D432*(1-VLOOKUP(A432,USD!A:M,13,0))</f>
        <v>35.880201381401164</v>
      </c>
      <c r="F432">
        <v>35.845100000000002</v>
      </c>
      <c r="G432" s="71">
        <f t="shared" si="97"/>
        <v>-3.858548876811696E-4</v>
      </c>
      <c r="H432" s="71">
        <f>(B432/(D432*(1-VLOOKUP(A432,USD!A:M,13,0))))-1</f>
        <v>1.9453240481257517E-3</v>
      </c>
      <c r="I432" s="71">
        <f t="shared" si="92"/>
        <v>2.9264808858113778E-3</v>
      </c>
      <c r="J432">
        <v>6489.8441000000003</v>
      </c>
      <c r="K432">
        <v>6520.7174999999997</v>
      </c>
      <c r="L432" s="71">
        <f t="shared" si="95"/>
        <v>4.7571866942073271E-3</v>
      </c>
      <c r="M432" s="70">
        <f t="shared" si="96"/>
        <v>2</v>
      </c>
      <c r="N432" s="50" t="s">
        <v>453</v>
      </c>
    </row>
    <row r="433" spans="1:14">
      <c r="A433" s="68">
        <v>43005</v>
      </c>
      <c r="B433">
        <v>36.25</v>
      </c>
      <c r="C433" s="71">
        <f t="shared" si="93"/>
        <v>8.3449235048678183E-3</v>
      </c>
      <c r="D433" s="26">
        <f t="shared" si="94"/>
        <v>36.188243885509536</v>
      </c>
      <c r="E433" s="26">
        <f>D433*(1-VLOOKUP(A433,USD!A:M,13,0))</f>
        <v>36.128160252432586</v>
      </c>
      <c r="F433">
        <v>36.148400000000002</v>
      </c>
      <c r="G433" s="71">
        <f t="shared" si="97"/>
        <v>1.7065242150418047E-3</v>
      </c>
      <c r="H433" s="71">
        <f>(B433/(D433*(1-VLOOKUP(A433,USD!A:M,13,0))))-1</f>
        <v>3.372431552453925E-3</v>
      </c>
      <c r="I433" s="71">
        <f t="shared" si="92"/>
        <v>2.8106361554036674E-3</v>
      </c>
      <c r="J433">
        <v>6520.7174999999997</v>
      </c>
      <c r="K433">
        <v>6583.1400999999996</v>
      </c>
      <c r="L433" s="71">
        <f t="shared" si="95"/>
        <v>9.5729649382909621E-3</v>
      </c>
      <c r="M433" s="70">
        <f t="shared" si="96"/>
        <v>3</v>
      </c>
    </row>
    <row r="434" spans="1:14">
      <c r="A434" s="68">
        <v>43006</v>
      </c>
      <c r="B434">
        <v>36.159999999999997</v>
      </c>
      <c r="C434" s="71">
        <f t="shared" si="93"/>
        <v>-2.4827586206896957E-3</v>
      </c>
      <c r="D434" s="26">
        <f t="shared" si="94"/>
        <v>36.064119956766532</v>
      </c>
      <c r="E434" s="26">
        <f>D434*(1-VLOOKUP(A434,USD!A:M,13,0))</f>
        <v>35.984853054957668</v>
      </c>
      <c r="F434">
        <v>35.962899999999998</v>
      </c>
      <c r="G434" s="71">
        <f t="shared" si="97"/>
        <v>2.6585992767438338E-3</v>
      </c>
      <c r="H434" s="71">
        <f>(B434/(D434*(1-VLOOKUP(A434,USD!A:M,13,0))))-1</f>
        <v>4.8672408019796443E-3</v>
      </c>
      <c r="I434" s="71">
        <f t="shared" si="92"/>
        <v>5.4806481123601536E-3</v>
      </c>
      <c r="J434">
        <v>6583.1400999999996</v>
      </c>
      <c r="K434">
        <v>6567.7915000000003</v>
      </c>
      <c r="L434" s="71">
        <f t="shared" si="95"/>
        <v>-2.3315013453837352E-3</v>
      </c>
      <c r="M434" s="70">
        <f t="shared" si="96"/>
        <v>4</v>
      </c>
    </row>
    <row r="435" spans="1:14">
      <c r="A435" s="68">
        <v>43007</v>
      </c>
      <c r="B435">
        <v>36.435000000000002</v>
      </c>
      <c r="C435" s="71">
        <f t="shared" si="93"/>
        <v>7.6050884955753961E-3</v>
      </c>
      <c r="D435" s="26">
        <f t="shared" si="94"/>
        <v>36.157105825029618</v>
      </c>
      <c r="E435" s="26">
        <f>D435*(1-VLOOKUP(A435,USD!A:M,13,0))</f>
        <v>36.167023393976322</v>
      </c>
      <c r="F435">
        <v>36.208799999999997</v>
      </c>
      <c r="G435" s="71">
        <f t="shared" si="97"/>
        <v>7.6857416717799332E-3</v>
      </c>
      <c r="H435" s="71">
        <f>(B435/(D435*(1-VLOOKUP(A435,USD!A:M,13,0))))-1</f>
        <v>7.4094183285293713E-3</v>
      </c>
      <c r="I435" s="71">
        <f t="shared" si="92"/>
        <v>6.2471001524493364E-3</v>
      </c>
      <c r="J435">
        <v>6567.7915000000003</v>
      </c>
      <c r="K435">
        <v>6603.2587000000003</v>
      </c>
      <c r="L435" s="71">
        <f t="shared" si="95"/>
        <v>5.4001714274882762E-3</v>
      </c>
      <c r="M435" s="70">
        <f t="shared" si="96"/>
        <v>5</v>
      </c>
    </row>
    <row r="436" spans="1:14">
      <c r="A436" s="68">
        <v>43010</v>
      </c>
      <c r="B436">
        <v>36.51</v>
      </c>
      <c r="C436" s="71">
        <f t="shared" si="93"/>
        <v>2.0584602717166334E-3</v>
      </c>
      <c r="D436" s="26">
        <f t="shared" si="94"/>
        <v>36.208799999999997</v>
      </c>
      <c r="E436" s="26">
        <f>D436*(1-VLOOKUP(A436,USD!A:M,13,0))</f>
        <v>36.097529808122218</v>
      </c>
      <c r="F436">
        <v>36.055300000000003</v>
      </c>
      <c r="G436" s="71">
        <f t="shared" si="97"/>
        <v>8.3184198316432756E-3</v>
      </c>
      <c r="H436" s="71">
        <f>(B436/(D436*(1-VLOOKUP(A436,USD!A:M,13,0))))-1</f>
        <v>1.1426548965269401E-2</v>
      </c>
      <c r="I436" s="71">
        <f t="shared" si="92"/>
        <v>1.261118337664624E-2</v>
      </c>
      <c r="J436">
        <v>6603.2587000000003</v>
      </c>
      <c r="K436">
        <v>6603.2587000000003</v>
      </c>
      <c r="L436" s="71">
        <f t="shared" si="95"/>
        <v>0</v>
      </c>
      <c r="M436" s="70">
        <f t="shared" si="96"/>
        <v>1</v>
      </c>
    </row>
    <row r="437" spans="1:14">
      <c r="A437" s="68">
        <v>43011</v>
      </c>
      <c r="B437">
        <v>37.159999999999997</v>
      </c>
      <c r="C437" s="71">
        <f t="shared" si="93"/>
        <v>1.7803341550260088E-2</v>
      </c>
      <c r="D437" s="26">
        <f t="shared" si="94"/>
        <v>36.055300000000003</v>
      </c>
      <c r="E437" s="26">
        <f>D437*(1-VLOOKUP(A437,USD!A:M,13,0))</f>
        <v>36.096278755372701</v>
      </c>
      <c r="F437">
        <v>36.0685</v>
      </c>
      <c r="G437" s="71">
        <f t="shared" si="97"/>
        <v>3.0639046131913927E-2</v>
      </c>
      <c r="H437" s="71">
        <f>(B437/(D437*(1-VLOOKUP(A437,USD!A:M,13,0))))-1</f>
        <v>2.9469000165812664E-2</v>
      </c>
      <c r="I437" s="71">
        <f t="shared" si="92"/>
        <v>3.0261862844310095E-2</v>
      </c>
      <c r="J437">
        <v>6603.2587000000003</v>
      </c>
      <c r="K437">
        <v>6603.2587000000003</v>
      </c>
      <c r="L437" s="71">
        <f t="shared" si="95"/>
        <v>0</v>
      </c>
      <c r="M437" s="70">
        <f t="shared" si="96"/>
        <v>2</v>
      </c>
    </row>
    <row r="438" spans="1:14">
      <c r="A438" s="68">
        <v>43012</v>
      </c>
      <c r="B438">
        <v>37.31</v>
      </c>
      <c r="C438" s="71">
        <f t="shared" si="93"/>
        <v>4.0365984930033072E-3</v>
      </c>
      <c r="D438" s="26">
        <f t="shared" si="94"/>
        <v>36.0685</v>
      </c>
      <c r="E438" s="26">
        <f>D438*(1-VLOOKUP(A438,USD!A:M,13,0))</f>
        <v>36.161639057795242</v>
      </c>
      <c r="F438">
        <v>36.180199999999999</v>
      </c>
      <c r="G438" s="71">
        <f t="shared" si="97"/>
        <v>3.4420616327266229E-2</v>
      </c>
      <c r="H438" s="71">
        <f>(B438/(D438*(1-VLOOKUP(A438,USD!A:M,13,0))))-1</f>
        <v>3.1756329970812347E-2</v>
      </c>
      <c r="I438" s="71">
        <f t="shared" si="92"/>
        <v>3.1227024726231623E-2</v>
      </c>
      <c r="J438">
        <v>6603.2587000000003</v>
      </c>
      <c r="K438">
        <v>6603.2587000000003</v>
      </c>
      <c r="L438" s="71">
        <f t="shared" si="95"/>
        <v>0</v>
      </c>
      <c r="M438" s="70">
        <f t="shared" si="96"/>
        <v>3</v>
      </c>
      <c r="N438" s="50" t="s">
        <v>464</v>
      </c>
    </row>
    <row r="439" spans="1:14">
      <c r="A439" s="68">
        <v>43013</v>
      </c>
      <c r="B439">
        <v>37.4</v>
      </c>
      <c r="C439" s="71">
        <f t="shared" si="93"/>
        <v>2.4122219244169241E-3</v>
      </c>
      <c r="D439" s="26">
        <f t="shared" si="94"/>
        <v>36.180199999999999</v>
      </c>
      <c r="E439" s="26">
        <f>D439*(1-VLOOKUP(A439,USD!A:M,13,0))</f>
        <v>36.150553170441412</v>
      </c>
      <c r="F439">
        <v>36.150553170441412</v>
      </c>
      <c r="G439" s="71">
        <f t="shared" si="97"/>
        <v>3.3714573164327355E-2</v>
      </c>
      <c r="H439" s="71">
        <f>(B439/(D439*(1-VLOOKUP(A439,USD!A:M,13,0))))-1</f>
        <v>3.4562315648884789E-2</v>
      </c>
      <c r="I439" s="71">
        <f t="shared" si="92"/>
        <v>3.4562315648884789E-2</v>
      </c>
      <c r="J439">
        <v>6603.2587000000003</v>
      </c>
      <c r="K439">
        <v>6603.2587000000003</v>
      </c>
      <c r="L439" s="71">
        <f t="shared" si="95"/>
        <v>0</v>
      </c>
      <c r="M439" s="70">
        <f t="shared" si="96"/>
        <v>4</v>
      </c>
    </row>
    <row r="440" spans="1:14">
      <c r="A440" s="68">
        <v>43014</v>
      </c>
      <c r="B440">
        <v>37.354999999999997</v>
      </c>
      <c r="C440" s="71">
        <f t="shared" si="93"/>
        <v>-1.2032085561497485E-3</v>
      </c>
      <c r="D440" s="26">
        <f t="shared" si="94"/>
        <v>36.150553170441412</v>
      </c>
      <c r="E440" s="26">
        <f>D440*(1-VLOOKUP(A440,USD!A:M,13,0))</f>
        <v>36.163649316823303</v>
      </c>
      <c r="F440">
        <v>36.164299999999997</v>
      </c>
      <c r="G440" s="71">
        <f t="shared" si="97"/>
        <v>3.3317521418825935E-2</v>
      </c>
      <c r="H440" s="71">
        <f>(B440/(D440*(1-VLOOKUP(A440,USD!A:M,13,0))))-1</f>
        <v>3.2943320314260394E-2</v>
      </c>
      <c r="I440" s="71">
        <f t="shared" si="92"/>
        <v>3.2924735167001673E-2</v>
      </c>
      <c r="J440">
        <v>6603.2587000000003</v>
      </c>
      <c r="K440">
        <v>6603.2587000000003</v>
      </c>
      <c r="L440" s="71">
        <f t="shared" si="95"/>
        <v>0</v>
      </c>
      <c r="M440" s="70">
        <f t="shared" si="96"/>
        <v>5</v>
      </c>
    </row>
    <row r="441" spans="1:14">
      <c r="A441" s="68">
        <v>43017</v>
      </c>
      <c r="B441">
        <v>36.909999999999997</v>
      </c>
      <c r="C441" s="71">
        <f t="shared" si="93"/>
        <v>-1.1912729219649365E-2</v>
      </c>
      <c r="D441" s="26">
        <f t="shared" si="94"/>
        <v>36.575670184677151</v>
      </c>
      <c r="E441" s="26">
        <f>D441*(1-VLOOKUP(A441,USD!A:M,13,0))</f>
        <v>36.772954957946048</v>
      </c>
      <c r="F441">
        <v>36.793199999999999</v>
      </c>
      <c r="G441" s="71">
        <f t="shared" si="97"/>
        <v>9.1407707264079541E-3</v>
      </c>
      <c r="H441" s="71">
        <f>(B441/(D441*(1-VLOOKUP(A441,USD!A:M,13,0))))-1</f>
        <v>3.7267889461338743E-3</v>
      </c>
      <c r="I441" s="71">
        <f t="shared" si="92"/>
        <v>3.174499635802297E-3</v>
      </c>
      <c r="J441">
        <v>6603.2587000000003</v>
      </c>
      <c r="K441">
        <v>6678.3710000000001</v>
      </c>
      <c r="L441" s="71">
        <f t="shared" si="95"/>
        <v>1.1375035177707105E-2</v>
      </c>
      <c r="M441" s="70">
        <f t="shared" si="96"/>
        <v>1</v>
      </c>
    </row>
    <row r="442" spans="1:14">
      <c r="A442" s="68">
        <v>43018</v>
      </c>
      <c r="B442">
        <v>37.39</v>
      </c>
      <c r="C442" s="71">
        <f t="shared" si="93"/>
        <v>1.3004605797886759E-2</v>
      </c>
      <c r="D442" s="26">
        <f t="shared" si="94"/>
        <v>36.94255843046755</v>
      </c>
      <c r="E442" s="26">
        <f>D442*(1-VLOOKUP(A442,USD!A:M,13,0))</f>
        <v>37.216920512476278</v>
      </c>
      <c r="F442">
        <v>37.22</v>
      </c>
      <c r="G442" s="71">
        <f t="shared" si="97"/>
        <v>1.2111818686694864E-2</v>
      </c>
      <c r="H442" s="71">
        <f>(B442/(D442*(1-VLOOKUP(A442,USD!A:M,13,0))))-1</f>
        <v>4.6505590774417183E-3</v>
      </c>
      <c r="I442" s="71">
        <f t="shared" si="92"/>
        <v>4.5674368619021966E-3</v>
      </c>
      <c r="J442">
        <v>6678.3710000000001</v>
      </c>
      <c r="K442">
        <v>6705.4812000000002</v>
      </c>
      <c r="L442" s="71">
        <f t="shared" si="95"/>
        <v>4.059403108931825E-3</v>
      </c>
      <c r="M442" s="70">
        <f t="shared" si="96"/>
        <v>2</v>
      </c>
    </row>
    <row r="443" spans="1:14">
      <c r="A443" s="68">
        <v>43019</v>
      </c>
      <c r="B443">
        <v>37.11</v>
      </c>
      <c r="C443" s="71">
        <f t="shared" si="93"/>
        <v>-7.4886333244182923E-3</v>
      </c>
      <c r="D443" s="26">
        <f t="shared" si="94"/>
        <v>37.003458978007423</v>
      </c>
      <c r="E443" s="26">
        <f>D443*(1-VLOOKUP(A443,USD!A:M,13,0))</f>
        <v>36.962430141446895</v>
      </c>
      <c r="F443">
        <v>36.971600000000002</v>
      </c>
      <c r="G443" s="71">
        <f t="shared" si="97"/>
        <v>2.8792179146250874E-3</v>
      </c>
      <c r="H443" s="71">
        <f>(B443/(D443*(1-VLOOKUP(A443,USD!A:M,13,0))))-1</f>
        <v>3.9924284736796434E-3</v>
      </c>
      <c r="I443" s="71">
        <f t="shared" si="92"/>
        <v>3.7434138636140979E-3</v>
      </c>
      <c r="J443">
        <v>6705.4812000000002</v>
      </c>
      <c r="K443">
        <v>6666.4696000000004</v>
      </c>
      <c r="L443" s="71">
        <f t="shared" si="95"/>
        <v>-5.8178673291933158E-3</v>
      </c>
      <c r="M443" s="70">
        <f t="shared" si="96"/>
        <v>3</v>
      </c>
    </row>
    <row r="444" spans="1:14">
      <c r="A444" s="68">
        <v>43020</v>
      </c>
      <c r="B444">
        <v>36.97</v>
      </c>
      <c r="C444" s="71">
        <f t="shared" si="93"/>
        <v>-3.7725680409593787E-3</v>
      </c>
      <c r="D444" s="26">
        <f t="shared" si="94"/>
        <v>36.930705058959539</v>
      </c>
      <c r="E444" s="26">
        <f>D444*(1-VLOOKUP(A444,USD!A:M,13,0))</f>
        <v>36.905630217622509</v>
      </c>
      <c r="F444">
        <v>36.909999999999997</v>
      </c>
      <c r="G444" s="71">
        <f t="shared" si="97"/>
        <v>1.0640181653105429E-3</v>
      </c>
      <c r="H444" s="71">
        <f>(B444/(D444*(1-VLOOKUP(A444,USD!A:M,13,0))))-1</f>
        <v>1.7441724202491571E-3</v>
      </c>
      <c r="I444" s="71">
        <f t="shared" si="92"/>
        <v>1.6255757247358726E-3</v>
      </c>
      <c r="J444">
        <v>6666.4696000000004</v>
      </c>
      <c r="K444">
        <v>6659.0956999999999</v>
      </c>
      <c r="L444" s="71">
        <f t="shared" si="95"/>
        <v>-1.106117696839215E-3</v>
      </c>
      <c r="M444" s="70">
        <f t="shared" si="96"/>
        <v>4</v>
      </c>
    </row>
    <row r="445" spans="1:14">
      <c r="A445" s="68">
        <v>43021</v>
      </c>
      <c r="B445">
        <v>37.380000000000003</v>
      </c>
      <c r="C445" s="71">
        <f t="shared" si="93"/>
        <v>1.1090073032188341E-2</v>
      </c>
      <c r="D445" s="26">
        <f t="shared" si="94"/>
        <v>37.191154378514184</v>
      </c>
      <c r="E445" s="26">
        <f>D445*(1-VLOOKUP(A445,USD!A:M,13,0))</f>
        <v>37.251186986381896</v>
      </c>
      <c r="F445">
        <v>37.241900000000001</v>
      </c>
      <c r="G445" s="71">
        <f t="shared" si="97"/>
        <v>5.0777026054054097E-3</v>
      </c>
      <c r="H445" s="71">
        <f>(B445/(D445*(1-VLOOKUP(A445,USD!A:M,13,0))))-1</f>
        <v>3.4579572904669398E-3</v>
      </c>
      <c r="I445" s="71">
        <f t="shared" si="92"/>
        <v>3.7081888947663177E-3</v>
      </c>
      <c r="J445">
        <v>6659.0956999999999</v>
      </c>
      <c r="K445">
        <v>6709.82</v>
      </c>
      <c r="L445" s="71">
        <f t="shared" si="95"/>
        <v>7.6172955435975798E-3</v>
      </c>
      <c r="M445" s="70">
        <f t="shared" si="96"/>
        <v>5</v>
      </c>
      <c r="N445" s="50" t="s">
        <v>494</v>
      </c>
    </row>
    <row r="446" spans="1:14">
      <c r="A446" s="68">
        <v>43024</v>
      </c>
      <c r="B446">
        <v>36.661000000000001</v>
      </c>
      <c r="C446" s="71">
        <f t="shared" si="93"/>
        <v>-1.9234884965222077E-2</v>
      </c>
      <c r="D446" s="26">
        <f t="shared" si="94"/>
        <v>36.738982103692798</v>
      </c>
      <c r="E446" s="26">
        <f>D446*(1-VLOOKUP(A446,USD!A:M,13,0))</f>
        <v>36.653021556106552</v>
      </c>
      <c r="F446">
        <v>36.65</v>
      </c>
      <c r="G446" s="71">
        <f t="shared" si="97"/>
        <v>-2.1225983744650456E-3</v>
      </c>
      <c r="H446" s="71">
        <f>(B446/(D446*(1-VLOOKUP(A446,USD!A:M,13,0))))-1</f>
        <v>2.1767492977997627E-4</v>
      </c>
      <c r="I446" s="71">
        <f t="shared" si="92"/>
        <v>3.0013642564807874E-4</v>
      </c>
      <c r="J446">
        <v>6709.82</v>
      </c>
      <c r="K446">
        <v>6619.21</v>
      </c>
      <c r="L446" s="71">
        <f t="shared" si="95"/>
        <v>-1.3504088038129192E-2</v>
      </c>
      <c r="M446" s="70">
        <f t="shared" si="96"/>
        <v>1</v>
      </c>
      <c r="N446" s="50" t="s">
        <v>496</v>
      </c>
    </row>
    <row r="447" spans="1:14">
      <c r="A447" s="68">
        <v>43025</v>
      </c>
      <c r="B447">
        <v>36.390999999999998</v>
      </c>
      <c r="C447" s="71">
        <f t="shared" si="93"/>
        <v>-7.3647745560678768E-3</v>
      </c>
      <c r="D447" s="26">
        <f t="shared" si="94"/>
        <v>36.615283545921642</v>
      </c>
      <c r="E447" s="26">
        <f>D447*(1-VLOOKUP(A447,USD!A:M,13,0))</f>
        <v>36.485862919359221</v>
      </c>
      <c r="F447">
        <v>36.474800000000002</v>
      </c>
      <c r="G447" s="71">
        <f t="shared" si="97"/>
        <v>-6.1254078680110791E-3</v>
      </c>
      <c r="H447" s="71">
        <f>(B447/(D447*(1-VLOOKUP(A447,USD!A:M,13,0))))-1</f>
        <v>-2.5999911135139442E-3</v>
      </c>
      <c r="I447" s="71">
        <f t="shared" si="92"/>
        <v>-2.2974766139911562E-3</v>
      </c>
      <c r="J447">
        <v>6619.21</v>
      </c>
      <c r="K447">
        <v>6612.94</v>
      </c>
      <c r="L447" s="71">
        <f t="shared" si="95"/>
        <v>-9.4724294893200334E-4</v>
      </c>
      <c r="M447" s="70">
        <f t="shared" si="96"/>
        <v>2</v>
      </c>
    </row>
    <row r="448" spans="1:14">
      <c r="A448" s="68">
        <v>43026</v>
      </c>
      <c r="B448">
        <v>36.299999999999997</v>
      </c>
      <c r="C448" s="71">
        <f t="shared" si="93"/>
        <v>-2.5006182847407965E-3</v>
      </c>
      <c r="D448" s="26">
        <f t="shared" si="94"/>
        <v>36.201774295850257</v>
      </c>
      <c r="E448" s="26">
        <f>D448*(1-VLOOKUP(A448,USD!A:M,13,0))</f>
        <v>36.126150482129873</v>
      </c>
      <c r="F448">
        <v>36.130000000000003</v>
      </c>
      <c r="G448" s="71">
        <f t="shared" si="97"/>
        <v>2.7132842536119472E-3</v>
      </c>
      <c r="H448" s="71">
        <f>(B448/(D448*(1-VLOOKUP(A448,USD!A:M,13,0))))-1</f>
        <v>4.812290143012099E-3</v>
      </c>
      <c r="I448" s="71">
        <f t="shared" si="92"/>
        <v>4.7052311098807476E-3</v>
      </c>
      <c r="J448">
        <v>6612.94</v>
      </c>
      <c r="K448">
        <v>6563.44</v>
      </c>
      <c r="L448" s="71">
        <f t="shared" si="95"/>
        <v>-7.4853242279531162E-3</v>
      </c>
      <c r="M448" s="70">
        <f t="shared" si="96"/>
        <v>3</v>
      </c>
      <c r="N448" s="50" t="s">
        <v>505</v>
      </c>
    </row>
    <row r="449" spans="1:14">
      <c r="A449" s="68">
        <v>43027</v>
      </c>
      <c r="B449">
        <v>35.76</v>
      </c>
      <c r="C449" s="71">
        <f t="shared" si="93"/>
        <v>-1.4876033057851235E-2</v>
      </c>
      <c r="D449" s="26">
        <f t="shared" si="94"/>
        <v>35.788486220640401</v>
      </c>
      <c r="E449" s="26">
        <f>D449*(1-VLOOKUP(A449,USD!A:M,13,0))</f>
        <v>35.866822225321364</v>
      </c>
      <c r="F449">
        <v>35.858499999999999</v>
      </c>
      <c r="G449" s="71">
        <f t="shared" si="97"/>
        <v>-7.9596047915475587E-4</v>
      </c>
      <c r="H449" s="71">
        <f>(B449/(D449*(1-VLOOKUP(A449,USD!A:M,13,0))))-1</f>
        <v>-2.978301915076087E-3</v>
      </c>
      <c r="I449" s="71">
        <f t="shared" si="92"/>
        <v>-2.7469079855543255E-3</v>
      </c>
      <c r="J449">
        <v>6563.44</v>
      </c>
      <c r="K449">
        <v>6501.4</v>
      </c>
      <c r="L449" s="71">
        <f t="shared" si="95"/>
        <v>-9.4523603476225349E-3</v>
      </c>
      <c r="M449" s="70">
        <f t="shared" si="96"/>
        <v>4</v>
      </c>
    </row>
    <row r="450" spans="1:14">
      <c r="A450" s="68">
        <v>43028</v>
      </c>
      <c r="B450">
        <v>36.24</v>
      </c>
      <c r="C450" s="71">
        <f t="shared" si="93"/>
        <v>1.3422818791946511E-2</v>
      </c>
      <c r="D450" s="26">
        <f t="shared" si="94"/>
        <v>36.244695614790665</v>
      </c>
      <c r="E450" s="26">
        <f>D450*(1-VLOOKUP(A450,USD!A:M,13,0))</f>
        <v>36.14702506922346</v>
      </c>
      <c r="F450">
        <v>36.1571</v>
      </c>
      <c r="G450" s="71">
        <f t="shared" si="97"/>
        <v>-1.2955315835916359E-4</v>
      </c>
      <c r="H450" s="71">
        <f>(B450/(D450*(1-VLOOKUP(A450,USD!A:M,13,0))))-1</f>
        <v>2.5721323013025987E-3</v>
      </c>
      <c r="I450" s="71">
        <f t="shared" si="92"/>
        <v>2.2927723738905836E-3</v>
      </c>
      <c r="J450">
        <v>6501.4</v>
      </c>
      <c r="K450">
        <v>6571.42</v>
      </c>
      <c r="L450" s="71">
        <f t="shared" si="95"/>
        <v>1.0769988002584219E-2</v>
      </c>
      <c r="M450" s="70">
        <f t="shared" si="96"/>
        <v>5</v>
      </c>
    </row>
    <row r="451" spans="1:14">
      <c r="A451" s="68">
        <v>43031</v>
      </c>
      <c r="B451">
        <v>36.350200000000001</v>
      </c>
      <c r="C451" s="71">
        <f t="shared" si="93"/>
        <v>3.0408388520970497E-3</v>
      </c>
      <c r="D451" s="26">
        <f t="shared" si="94"/>
        <v>36.384559896643346</v>
      </c>
      <c r="E451" s="26">
        <f>D451*(1-VLOOKUP(A451,USD!A:M,13,0))</f>
        <v>36.307983581947788</v>
      </c>
      <c r="F451">
        <v>36.310899999999997</v>
      </c>
      <c r="G451" s="71">
        <f t="shared" si="97"/>
        <v>-9.4435377921153751E-4</v>
      </c>
      <c r="H451" s="71">
        <f>(B451/(D451*(1-VLOOKUP(A451,USD!A:M,13,0))))-1</f>
        <v>1.1627309998345492E-3</v>
      </c>
      <c r="I451" s="71">
        <f t="shared" si="92"/>
        <v>1.0823196340494778E-3</v>
      </c>
      <c r="J451">
        <v>6571.42</v>
      </c>
      <c r="K451">
        <v>6612.76</v>
      </c>
      <c r="L451" s="71">
        <f t="shared" si="95"/>
        <v>6.2908777707102459E-3</v>
      </c>
      <c r="M451" s="70">
        <f t="shared" si="96"/>
        <v>1</v>
      </c>
    </row>
    <row r="452" spans="1:14">
      <c r="A452" s="68">
        <v>43032</v>
      </c>
      <c r="B452">
        <v>36.36</v>
      </c>
      <c r="C452" s="71">
        <f t="shared" si="93"/>
        <v>2.6959961705852464E-4</v>
      </c>
      <c r="D452" s="26">
        <f t="shared" si="94"/>
        <v>36.257307493391558</v>
      </c>
      <c r="E452" s="26">
        <f>D452*(1-VLOOKUP(A452,USD!A:M,13,0))</f>
        <v>36.229405200750456</v>
      </c>
      <c r="F452">
        <v>36.2423</v>
      </c>
      <c r="G452" s="71">
        <f t="shared" si="97"/>
        <v>2.832325776732203E-3</v>
      </c>
      <c r="H452" s="71">
        <f>(B452/(D452*(1-VLOOKUP(A452,USD!A:M,13,0))))-1</f>
        <v>3.6046630775721233E-3</v>
      </c>
      <c r="I452" s="71">
        <f t="shared" si="92"/>
        <v>3.2475863838663521E-3</v>
      </c>
      <c r="J452">
        <v>6612.76</v>
      </c>
      <c r="K452">
        <v>6603</v>
      </c>
      <c r="L452" s="71">
        <f t="shared" si="95"/>
        <v>-1.4759344056037849E-3</v>
      </c>
      <c r="M452" s="70">
        <f t="shared" si="96"/>
        <v>2</v>
      </c>
    </row>
    <row r="453" spans="1:14">
      <c r="A453" s="68">
        <v>43033</v>
      </c>
      <c r="B453">
        <v>36.35</v>
      </c>
      <c r="C453" s="71">
        <f t="shared" si="93"/>
        <v>-2.7502750275021359E-4</v>
      </c>
      <c r="D453" s="26">
        <f t="shared" si="94"/>
        <v>36.488690556868093</v>
      </c>
      <c r="E453" s="26">
        <f>D453*(1-VLOOKUP(A453,USD!A:M,13,0))</f>
        <v>36.516935832563988</v>
      </c>
      <c r="F453">
        <v>36.5047</v>
      </c>
      <c r="G453" s="71">
        <f t="shared" si="97"/>
        <v>-3.8009189902811213E-3</v>
      </c>
      <c r="H453" s="71">
        <f>(B453/(D453*(1-VLOOKUP(A453,USD!A:M,13,0))))-1</f>
        <v>-4.5714633157999396E-3</v>
      </c>
      <c r="I453" s="71">
        <f t="shared" si="92"/>
        <v>-4.2378104737197386E-3</v>
      </c>
      <c r="J453">
        <v>6603</v>
      </c>
      <c r="K453">
        <v>6647.89</v>
      </c>
      <c r="L453" s="71">
        <f t="shared" si="95"/>
        <v>6.798424958352367E-3</v>
      </c>
      <c r="M453" s="70">
        <f t="shared" si="96"/>
        <v>3</v>
      </c>
    </row>
    <row r="454" spans="1:14">
      <c r="A454" s="68">
        <v>43034</v>
      </c>
      <c r="B454">
        <v>36.674999999999997</v>
      </c>
      <c r="C454" s="71">
        <f t="shared" ref="C454:C517" si="98">B454/B453-1</f>
        <v>8.9408528198073878E-3</v>
      </c>
      <c r="D454" s="26">
        <f t="shared" ref="D454:D517" si="99">+F453*(1+L454)</f>
        <v>36.636707748022303</v>
      </c>
      <c r="E454" s="26">
        <f>D454*(1-VLOOKUP(A454,USD!A:M,13,0))</f>
        <v>36.547701732025224</v>
      </c>
      <c r="F454">
        <v>36.560699999999997</v>
      </c>
      <c r="G454" s="71">
        <f t="shared" si="97"/>
        <v>1.0451881277395714E-3</v>
      </c>
      <c r="H454" s="71">
        <f>(B454/(D454*(1-VLOOKUP(A454,USD!A:M,13,0))))-1</f>
        <v>3.4830717648990372E-3</v>
      </c>
      <c r="I454" s="71">
        <f t="shared" si="92"/>
        <v>3.1263077566896502E-3</v>
      </c>
      <c r="J454">
        <v>6647.89</v>
      </c>
      <c r="K454">
        <v>6671.93</v>
      </c>
      <c r="L454" s="71">
        <f t="shared" ref="L454:L517" si="100">+K454/J454-1</f>
        <v>3.6161849850102623E-3</v>
      </c>
      <c r="M454" s="70">
        <f t="shared" ref="M454:M517" si="101">WEEKDAY(A454,2)</f>
        <v>4</v>
      </c>
    </row>
    <row r="455" spans="1:14" ht="28">
      <c r="A455" s="68">
        <v>43035</v>
      </c>
      <c r="B455">
        <v>36.46</v>
      </c>
      <c r="C455" s="71">
        <f t="shared" si="98"/>
        <v>-5.8623040218130917E-3</v>
      </c>
      <c r="D455" s="26">
        <f t="shared" si="99"/>
        <v>36.335371499251337</v>
      </c>
      <c r="E455" s="26">
        <f>D455*(1-VLOOKUP(A455,USD!A:M,13,0))</f>
        <v>36.370201650964646</v>
      </c>
      <c r="F455">
        <v>36.357399999999998</v>
      </c>
      <c r="G455" s="71">
        <f t="shared" si="97"/>
        <v>3.4299498149132912E-3</v>
      </c>
      <c r="H455" s="71">
        <f>(B455/(D455*(1-VLOOKUP(A455,USD!A:M,13,0))))-1</f>
        <v>2.4690088302816715E-3</v>
      </c>
      <c r="I455" s="71">
        <f t="shared" si="92"/>
        <v>2.8219839702510185E-3</v>
      </c>
      <c r="J455">
        <v>6671.93</v>
      </c>
      <c r="K455">
        <v>6630.81</v>
      </c>
      <c r="L455" s="71">
        <f t="shared" si="100"/>
        <v>-6.1631342055447069E-3</v>
      </c>
      <c r="M455" s="70">
        <f t="shared" si="101"/>
        <v>5</v>
      </c>
      <c r="N455" s="50" t="s">
        <v>535</v>
      </c>
    </row>
    <row r="456" spans="1:14">
      <c r="A456" s="68">
        <v>43038</v>
      </c>
      <c r="B456">
        <v>35.57</v>
      </c>
      <c r="C456" s="71">
        <f t="shared" si="98"/>
        <v>-2.4410312671420797E-2</v>
      </c>
      <c r="D456" s="26">
        <f t="shared" si="99"/>
        <v>35.704636842859315</v>
      </c>
      <c r="E456" s="26">
        <f>D456*(1-VLOOKUP(A456,USD!A:M,13,0))</f>
        <v>35.759600536575959</v>
      </c>
      <c r="F456">
        <v>35.7575</v>
      </c>
      <c r="G456" s="71">
        <f t="shared" ref="G456:G519" si="102">+B456/D456-1</f>
        <v>-3.7708503646702862E-3</v>
      </c>
      <c r="H456" s="71">
        <f>(B456/(D456*(1-VLOOKUP(A456,USD!A:M,13,0))))-1</f>
        <v>-5.3020876556501007E-3</v>
      </c>
      <c r="I456" s="71">
        <f t="shared" si="92"/>
        <v>-5.2436551772355733E-3</v>
      </c>
      <c r="J456">
        <v>6630.81</v>
      </c>
      <c r="K456">
        <v>6511.76</v>
      </c>
      <c r="L456" s="71">
        <f t="shared" si="100"/>
        <v>-1.7954065943678099E-2</v>
      </c>
      <c r="M456" s="70">
        <f t="shared" si="101"/>
        <v>1</v>
      </c>
    </row>
    <row r="457" spans="1:14">
      <c r="A457" s="68">
        <v>43039</v>
      </c>
      <c r="B457">
        <v>36.096899999999998</v>
      </c>
      <c r="C457" s="71">
        <f t="shared" si="98"/>
        <v>1.4813044700590305E-2</v>
      </c>
      <c r="D457" s="26">
        <f t="shared" si="99"/>
        <v>36.023549558798237</v>
      </c>
      <c r="E457" s="26">
        <f>D457*(1-VLOOKUP(A457,USD!A:M,13,0))</f>
        <v>36.048905428515376</v>
      </c>
      <c r="F457">
        <v>36.054900000000004</v>
      </c>
      <c r="G457" s="71">
        <f t="shared" si="102"/>
        <v>2.0361802792929762E-3</v>
      </c>
      <c r="H457" s="71">
        <f>(B457/(D457*(1-VLOOKUP(A457,USD!A:M,13,0))))-1</f>
        <v>1.3313738909437323E-3</v>
      </c>
      <c r="I457" s="71">
        <f t="shared" si="92"/>
        <v>1.1648902090977131E-3</v>
      </c>
      <c r="J457">
        <v>6511.76</v>
      </c>
      <c r="K457">
        <v>6560.21</v>
      </c>
      <c r="L457" s="71">
        <f t="shared" si="100"/>
        <v>7.4403847807658074E-3</v>
      </c>
      <c r="M457" s="70">
        <f t="shared" si="101"/>
        <v>2</v>
      </c>
    </row>
    <row r="458" spans="1:14">
      <c r="A458" s="68">
        <v>43040</v>
      </c>
      <c r="B458">
        <v>36.1905</v>
      </c>
      <c r="C458" s="71">
        <f t="shared" si="98"/>
        <v>2.5930204532800261E-3</v>
      </c>
      <c r="D458" s="26">
        <f t="shared" si="99"/>
        <v>36.014999055670472</v>
      </c>
      <c r="E458" s="26">
        <f>D458*(1-VLOOKUP(A458,USD!A:M,13,0))</f>
        <v>36.143161026896202</v>
      </c>
      <c r="F458">
        <v>36.1447</v>
      </c>
      <c r="G458" s="71">
        <f t="shared" si="102"/>
        <v>4.872995944224412E-3</v>
      </c>
      <c r="H458" s="71">
        <f>(B458/(D458*(1-VLOOKUP(A458,USD!A:M,13,0))))-1</f>
        <v>1.3097629470917305E-3</v>
      </c>
      <c r="I458" s="71">
        <f t="shared" si="92"/>
        <v>1.2671290673320623E-3</v>
      </c>
      <c r="J458">
        <v>6560.21</v>
      </c>
      <c r="K458">
        <v>6552.95</v>
      </c>
      <c r="L458" s="71">
        <f t="shared" si="100"/>
        <v>-1.1066718900767381E-3</v>
      </c>
      <c r="M458" s="70">
        <f t="shared" si="101"/>
        <v>3</v>
      </c>
    </row>
    <row r="459" spans="1:14">
      <c r="A459" s="68">
        <v>43041</v>
      </c>
      <c r="B459">
        <v>35.79</v>
      </c>
      <c r="C459" s="71">
        <f t="shared" si="98"/>
        <v>-1.106644008786839E-2</v>
      </c>
      <c r="D459" s="26">
        <f t="shared" si="99"/>
        <v>35.769515923515364</v>
      </c>
      <c r="E459" s="26">
        <f>D459*(1-VLOOKUP(A459,USD!A:M,13,0))</f>
        <v>35.779800882106343</v>
      </c>
      <c r="F459">
        <v>35.7774</v>
      </c>
      <c r="G459" s="71">
        <f t="shared" si="102"/>
        <v>5.7266854067683504E-4</v>
      </c>
      <c r="H459" s="71">
        <f>(B459/(D459*(1-VLOOKUP(A459,USD!A:M,13,0))))-1</f>
        <v>2.8505239387044412E-4</v>
      </c>
      <c r="I459" s="71">
        <f t="shared" si="92"/>
        <v>3.5217763168926552E-4</v>
      </c>
      <c r="J459">
        <v>6552.95</v>
      </c>
      <c r="K459">
        <v>6484.93</v>
      </c>
      <c r="L459" s="71">
        <f t="shared" si="100"/>
        <v>-1.038005783654683E-2</v>
      </c>
      <c r="M459" s="70">
        <f t="shared" si="101"/>
        <v>4</v>
      </c>
    </row>
    <row r="460" spans="1:14">
      <c r="A460" s="68">
        <v>43042</v>
      </c>
      <c r="B460">
        <v>35.325000000000003</v>
      </c>
      <c r="C460" s="71">
        <f t="shared" si="98"/>
        <v>-1.2992455993294127E-2</v>
      </c>
      <c r="D460" s="26">
        <f t="shared" si="99"/>
        <v>35.457689481921932</v>
      </c>
      <c r="E460" s="26">
        <f>D460*(1-VLOOKUP(A460,USD!A:M,13,0))</f>
        <v>35.296865388314586</v>
      </c>
      <c r="F460">
        <v>35.29</v>
      </c>
      <c r="G460" s="71">
        <f t="shared" si="102"/>
        <v>-3.7421920001183828E-3</v>
      </c>
      <c r="H460" s="71">
        <f>(B460/(D460*(1-VLOOKUP(A460,USD!A:M,13,0))))-1</f>
        <v>7.9708527587074585E-4</v>
      </c>
      <c r="I460" s="71">
        <f t="shared" si="92"/>
        <v>9.9178237461039487E-4</v>
      </c>
      <c r="J460">
        <v>6484.93</v>
      </c>
      <c r="K460">
        <v>6426.98</v>
      </c>
      <c r="L460" s="71">
        <f t="shared" si="100"/>
        <v>-8.9361026256259413E-3</v>
      </c>
      <c r="M460" s="70">
        <f t="shared" si="101"/>
        <v>5</v>
      </c>
      <c r="N460" s="50" t="s">
        <v>534</v>
      </c>
    </row>
    <row r="461" spans="1:14">
      <c r="A461" s="68">
        <v>43045</v>
      </c>
      <c r="B461">
        <v>35.886499999999998</v>
      </c>
      <c r="C461" s="71">
        <f t="shared" si="98"/>
        <v>1.5895258315640426E-2</v>
      </c>
      <c r="D461" s="26">
        <f t="shared" si="99"/>
        <v>35.751895758194365</v>
      </c>
      <c r="E461" s="26">
        <f>D461*(1-VLOOKUP(A461,USD!A:M,13,0))</f>
        <v>35.822181210682736</v>
      </c>
      <c r="F461">
        <v>35.825600000000001</v>
      </c>
      <c r="G461" s="71">
        <f t="shared" si="102"/>
        <v>3.7649539682040878E-3</v>
      </c>
      <c r="H461" s="71">
        <f>(B461/(D461*(1-VLOOKUP(A461,USD!A:M,13,0))))-1</f>
        <v>1.7955017573882959E-3</v>
      </c>
      <c r="I461" s="71">
        <f t="shared" si="92"/>
        <v>1.6999017462371313E-3</v>
      </c>
      <c r="J461">
        <v>6426.98</v>
      </c>
      <c r="K461">
        <v>6511.1</v>
      </c>
      <c r="L461" s="71">
        <f t="shared" si="100"/>
        <v>1.3088573482413324E-2</v>
      </c>
      <c r="M461" s="70">
        <f t="shared" si="101"/>
        <v>1</v>
      </c>
    </row>
    <row r="462" spans="1:14">
      <c r="A462" s="68">
        <v>43046</v>
      </c>
      <c r="B462">
        <v>35.99</v>
      </c>
      <c r="C462" s="71">
        <f t="shared" si="98"/>
        <v>2.8840929040170327E-3</v>
      </c>
      <c r="D462" s="26">
        <f t="shared" si="99"/>
        <v>36.050311262920239</v>
      </c>
      <c r="E462" s="26">
        <f>D462*(1-VLOOKUP(A462,USD!A:M,13,0))</f>
        <v>35.948491621045136</v>
      </c>
      <c r="F462">
        <v>35.9649</v>
      </c>
      <c r="G462" s="71">
        <f t="shared" si="102"/>
        <v>-1.6729748178976322E-3</v>
      </c>
      <c r="H462" s="71">
        <f>(B462/(D462*(1-VLOOKUP(A462,USD!A:M,13,0))))-1</f>
        <v>1.1546626042737707E-3</v>
      </c>
      <c r="I462" s="71">
        <f t="shared" si="92"/>
        <v>6.9790267733260691E-4</v>
      </c>
      <c r="J462">
        <v>6511.1</v>
      </c>
      <c r="K462">
        <v>6551.94</v>
      </c>
      <c r="L462" s="71">
        <f t="shared" si="100"/>
        <v>6.2723656525009996E-3</v>
      </c>
      <c r="M462" s="70">
        <f t="shared" si="101"/>
        <v>2</v>
      </c>
    </row>
    <row r="463" spans="1:14">
      <c r="A463" s="68">
        <v>43047</v>
      </c>
      <c r="B463">
        <v>35.880000000000003</v>
      </c>
      <c r="C463" s="71">
        <f t="shared" si="98"/>
        <v>-3.0564045568213238E-3</v>
      </c>
      <c r="D463" s="26">
        <f t="shared" si="99"/>
        <v>36.018419686535594</v>
      </c>
      <c r="E463" s="26">
        <f>D463*(1-VLOOKUP(A463,USD!A:M,13,0))</f>
        <v>36.077380774376067</v>
      </c>
      <c r="F463">
        <v>36.067300000000003</v>
      </c>
      <c r="G463" s="71">
        <f t="shared" si="102"/>
        <v>-3.8430249783373283E-3</v>
      </c>
      <c r="H463" s="71">
        <f>(B463/(D463*(1-VLOOKUP(A463,USD!A:M,13,0))))-1</f>
        <v>-5.4710394751343872E-3</v>
      </c>
      <c r="I463" s="71">
        <f t="shared" si="92"/>
        <v>-5.1930696226221151E-3</v>
      </c>
      <c r="J463">
        <v>6551.94</v>
      </c>
      <c r="K463">
        <v>6561.69</v>
      </c>
      <c r="L463" s="71">
        <f t="shared" si="100"/>
        <v>1.4881088654659091E-3</v>
      </c>
      <c r="M463" s="70">
        <f t="shared" si="101"/>
        <v>3</v>
      </c>
    </row>
    <row r="464" spans="1:14">
      <c r="A464" s="68">
        <v>43048</v>
      </c>
      <c r="B464">
        <v>36.159999999999997</v>
      </c>
      <c r="C464" s="71">
        <f t="shared" si="98"/>
        <v>7.8037904124859114E-3</v>
      </c>
      <c r="D464" s="26">
        <f t="shared" si="99"/>
        <v>36.340263538051936</v>
      </c>
      <c r="E464" s="26">
        <f>D464*(1-VLOOKUP(A464,USD!A:M,13,0))</f>
        <v>36.247802178765383</v>
      </c>
      <c r="F464">
        <v>36.244300000000003</v>
      </c>
      <c r="G464" s="71">
        <f t="shared" si="102"/>
        <v>-4.9604356298402763E-3</v>
      </c>
      <c r="H464" s="71">
        <f>(B464/(D464*(1-VLOOKUP(A464,USD!A:M,13,0))))-1</f>
        <v>-2.4222759308928365E-3</v>
      </c>
      <c r="I464" s="71">
        <f t="shared" si="92"/>
        <v>-2.325882966425219E-3</v>
      </c>
      <c r="J464">
        <v>6561.69</v>
      </c>
      <c r="K464">
        <v>6611.35</v>
      </c>
      <c r="L464" s="71">
        <f t="shared" si="100"/>
        <v>7.5681722239240301E-3</v>
      </c>
      <c r="M464" s="70">
        <f t="shared" si="101"/>
        <v>4</v>
      </c>
      <c r="N464" s="50" t="s">
        <v>545</v>
      </c>
    </row>
    <row r="465" spans="1:14">
      <c r="A465" s="68">
        <v>43049</v>
      </c>
      <c r="B465">
        <v>36.42</v>
      </c>
      <c r="C465" s="71">
        <f t="shared" si="98"/>
        <v>7.1902654867257443E-3</v>
      </c>
      <c r="D465" s="26">
        <f t="shared" si="99"/>
        <v>36.408051312666849</v>
      </c>
      <c r="E465" s="26">
        <f>D465*(1-VLOOKUP(A465,USD!A:M,13,0))</f>
        <v>36.343219124338489</v>
      </c>
      <c r="F465">
        <v>36.347700000000003</v>
      </c>
      <c r="G465" s="71">
        <f t="shared" si="102"/>
        <v>3.2818804913614663E-4</v>
      </c>
      <c r="H465" s="71">
        <f>(B465/(D465*(1-VLOOKUP(A465,USD!A:M,13,0))))-1</f>
        <v>2.1126602846828213E-3</v>
      </c>
      <c r="I465" s="71">
        <f t="shared" si="92"/>
        <v>1.9891217325993527E-3</v>
      </c>
      <c r="J465">
        <v>6611.35</v>
      </c>
      <c r="K465">
        <v>6641.22</v>
      </c>
      <c r="L465" s="71">
        <f t="shared" si="100"/>
        <v>4.5179880054753152E-3</v>
      </c>
      <c r="M465" s="70">
        <f t="shared" si="101"/>
        <v>5</v>
      </c>
      <c r="N465" s="50" t="s">
        <v>550</v>
      </c>
    </row>
    <row r="466" spans="1:14">
      <c r="A466" s="68">
        <v>43052</v>
      </c>
      <c r="B466">
        <v>36.479999999999997</v>
      </c>
      <c r="C466" s="71">
        <f t="shared" si="98"/>
        <v>1.6474464579900872E-3</v>
      </c>
      <c r="D466" s="26">
        <f t="shared" si="99"/>
        <v>36.511836637997241</v>
      </c>
      <c r="E466" s="26">
        <f>D466*(1-VLOOKUP(A466,USD!A:M,13,0))</f>
        <v>36.540819369012333</v>
      </c>
      <c r="F466">
        <v>36.543799999999997</v>
      </c>
      <c r="G466" s="71">
        <f t="shared" si="102"/>
        <v>-8.7195389026561987E-4</v>
      </c>
      <c r="H466" s="71">
        <f>(B466/(D466*(1-VLOOKUP(A466,USD!A:M,13,0))))-1</f>
        <v>-1.6644226939233064E-3</v>
      </c>
      <c r="I466" s="71">
        <f t="shared" si="92"/>
        <v>-1.7458501852571917E-3</v>
      </c>
      <c r="J466">
        <v>6641.22</v>
      </c>
      <c r="K466">
        <v>6671.21</v>
      </c>
      <c r="L466" s="71">
        <f t="shared" si="100"/>
        <v>4.5157365664743043E-3</v>
      </c>
      <c r="M466" s="70">
        <f t="shared" si="101"/>
        <v>1</v>
      </c>
    </row>
    <row r="467" spans="1:14">
      <c r="A467" s="68">
        <v>43053</v>
      </c>
      <c r="B467">
        <v>36.19</v>
      </c>
      <c r="C467" s="71">
        <f t="shared" si="98"/>
        <v>-7.9495614035087758E-3</v>
      </c>
      <c r="D467" s="26">
        <f t="shared" si="99"/>
        <v>36.233206650367769</v>
      </c>
      <c r="E467" s="26">
        <f>D467*(1-VLOOKUP(A467,USD!A:M,13,0))</f>
        <v>36.333738356964183</v>
      </c>
      <c r="F467">
        <v>36.323099999999997</v>
      </c>
      <c r="G467" s="71">
        <f t="shared" si="102"/>
        <v>-1.1924600211262737E-3</v>
      </c>
      <c r="H467" s="71">
        <f>(B467/(D467*(1-VLOOKUP(A467,USD!A:M,13,0))))-1</f>
        <v>-3.956057467910834E-3</v>
      </c>
      <c r="I467" s="71">
        <f t="shared" si="92"/>
        <v>-3.6643348172374912E-3</v>
      </c>
      <c r="J467">
        <v>6671.21</v>
      </c>
      <c r="K467">
        <v>6614.51</v>
      </c>
      <c r="L467" s="71">
        <f t="shared" si="100"/>
        <v>-8.4992077898912166E-3</v>
      </c>
      <c r="M467" s="70">
        <f t="shared" si="101"/>
        <v>2</v>
      </c>
    </row>
    <row r="468" spans="1:14">
      <c r="A468" s="68">
        <v>43054</v>
      </c>
      <c r="B468">
        <v>35.74</v>
      </c>
      <c r="C468" s="71">
        <f t="shared" si="98"/>
        <v>-1.2434374136501725E-2</v>
      </c>
      <c r="D468" s="26">
        <f t="shared" si="99"/>
        <v>35.901083821174957</v>
      </c>
      <c r="E468" s="26">
        <f>D468*(1-VLOOKUP(A468,USD!A:M,13,0))</f>
        <v>35.919832133961805</v>
      </c>
      <c r="F468">
        <v>35.904299999999999</v>
      </c>
      <c r="G468" s="71">
        <f t="shared" si="102"/>
        <v>-4.4868790585075313E-3</v>
      </c>
      <c r="H468" s="71">
        <f>(B468/(D468*(1-VLOOKUP(A468,USD!A:M,13,0))))-1</f>
        <v>-5.0064859237405335E-3</v>
      </c>
      <c r="I468" s="71">
        <f t="shared" si="92"/>
        <v>-4.5760535646147682E-3</v>
      </c>
      <c r="J468">
        <v>6614.51</v>
      </c>
      <c r="K468">
        <v>6537.66</v>
      </c>
      <c r="L468" s="71">
        <f t="shared" si="100"/>
        <v>-1.1618396525215124E-2</v>
      </c>
      <c r="M468" s="70">
        <f t="shared" si="101"/>
        <v>3</v>
      </c>
    </row>
    <row r="469" spans="1:14">
      <c r="A469" s="68">
        <v>43055</v>
      </c>
      <c r="B469">
        <v>36.07</v>
      </c>
      <c r="C469" s="71">
        <f t="shared" si="98"/>
        <v>9.2333519865697156E-3</v>
      </c>
      <c r="D469" s="26">
        <f t="shared" si="99"/>
        <v>36.017708129973116</v>
      </c>
      <c r="E469" s="26">
        <f>D469*(1-VLOOKUP(A469,USD!A:M,13,0))</f>
        <v>36.01955429669119</v>
      </c>
      <c r="F469">
        <v>36.027200000000001</v>
      </c>
      <c r="G469" s="71">
        <f t="shared" si="102"/>
        <v>1.4518377970687002E-3</v>
      </c>
      <c r="H469" s="71">
        <f>(B469/(D469*(1-VLOOKUP(A469,USD!A:M,13,0))))-1</f>
        <v>1.4005088151090028E-3</v>
      </c>
      <c r="I469" s="71">
        <f t="shared" si="92"/>
        <v>1.1879912954655403E-3</v>
      </c>
      <c r="J469">
        <v>6537.66</v>
      </c>
      <c r="K469">
        <v>6558.31</v>
      </c>
      <c r="L469" s="71">
        <f t="shared" si="100"/>
        <v>3.1586225040765026E-3</v>
      </c>
      <c r="M469" s="70">
        <f t="shared" si="101"/>
        <v>4</v>
      </c>
      <c r="N469" s="50" t="s">
        <v>563</v>
      </c>
    </row>
    <row r="470" spans="1:14">
      <c r="A470" s="68">
        <v>43056</v>
      </c>
      <c r="B470">
        <v>34.895000000000003</v>
      </c>
      <c r="C470" s="71">
        <f t="shared" si="98"/>
        <v>-3.2575547546437433E-2</v>
      </c>
      <c r="D470" s="26">
        <f t="shared" si="99"/>
        <v>34.948467633887383</v>
      </c>
      <c r="E470" s="26">
        <f>D470*(1-VLOOKUP(A470,USD!A:M,13,0))</f>
        <v>34.928715058556286</v>
      </c>
      <c r="F470">
        <v>34.908799999999999</v>
      </c>
      <c r="G470" s="71">
        <f t="shared" si="102"/>
        <v>-1.5298992347102525E-3</v>
      </c>
      <c r="H470" s="71">
        <f>(B470/(D470*(1-VLOOKUP(A470,USD!A:M,13,0))))-1</f>
        <v>-9.6525333095598409E-4</v>
      </c>
      <c r="I470" s="71">
        <f t="shared" si="92"/>
        <v>-3.9531579429818997E-4</v>
      </c>
      <c r="J470">
        <v>6558.31</v>
      </c>
      <c r="K470">
        <v>6361.94</v>
      </c>
      <c r="L470" s="71">
        <f t="shared" si="100"/>
        <v>-2.9942164978477792E-2</v>
      </c>
      <c r="M470" s="70">
        <f t="shared" si="101"/>
        <v>5</v>
      </c>
    </row>
    <row r="471" spans="1:14">
      <c r="A471" s="68">
        <v>43059</v>
      </c>
      <c r="B471">
        <v>35.205300000000001</v>
      </c>
      <c r="C471" s="71">
        <f t="shared" si="98"/>
        <v>8.892391460094462E-3</v>
      </c>
      <c r="D471" s="26">
        <f t="shared" si="99"/>
        <v>35.2996483613489</v>
      </c>
      <c r="E471" s="26">
        <f>D471*(1-VLOOKUP(A471,USD!A:M,13,0))</f>
        <v>35.245172928415059</v>
      </c>
      <c r="F471">
        <v>35.263599999999997</v>
      </c>
      <c r="G471" s="71">
        <f t="shared" si="102"/>
        <v>-2.6727847366379009E-3</v>
      </c>
      <c r="H471" s="71">
        <f>(B471/(D471*(1-VLOOKUP(A471,USD!A:M,13,0))))-1</f>
        <v>-1.1313018238282568E-3</v>
      </c>
      <c r="I471" s="71">
        <f t="shared" si="92"/>
        <v>-1.6532628546148675E-3</v>
      </c>
      <c r="J471">
        <v>6361.94</v>
      </c>
      <c r="K471">
        <v>6433.17</v>
      </c>
      <c r="L471" s="71">
        <f t="shared" si="100"/>
        <v>1.1196270320059654E-2</v>
      </c>
      <c r="M471" s="70">
        <f t="shared" si="101"/>
        <v>1</v>
      </c>
    </row>
    <row r="472" spans="1:14">
      <c r="A472" s="68">
        <v>43060</v>
      </c>
      <c r="B472">
        <v>35.67</v>
      </c>
      <c r="C472" s="71">
        <f t="shared" si="98"/>
        <v>1.319971708805201E-2</v>
      </c>
      <c r="D472" s="26">
        <f t="shared" si="99"/>
        <v>35.390661813693711</v>
      </c>
      <c r="E472" s="26">
        <f>D472*(1-VLOOKUP(A472,USD!A:M,13,0))</f>
        <v>35.497494646293369</v>
      </c>
      <c r="F472">
        <v>35.5105</v>
      </c>
      <c r="G472" s="71">
        <f t="shared" si="102"/>
        <v>7.8929913143983566E-3</v>
      </c>
      <c r="H472" s="71">
        <f>(B472/(D472*(1-VLOOKUP(A472,USD!A:M,13,0))))-1</f>
        <v>4.8596486998737642E-3</v>
      </c>
      <c r="I472" s="71">
        <f t="shared" si="92"/>
        <v>4.4916292364229893E-3</v>
      </c>
      <c r="J472">
        <v>6433.17</v>
      </c>
      <c r="K472">
        <v>6456.35</v>
      </c>
      <c r="L472" s="71">
        <f t="shared" si="100"/>
        <v>3.6032002885046932E-3</v>
      </c>
      <c r="M472" s="70">
        <f t="shared" si="101"/>
        <v>2</v>
      </c>
    </row>
    <row r="473" spans="1:14">
      <c r="A473" s="68">
        <v>43061</v>
      </c>
      <c r="B473">
        <v>35.4</v>
      </c>
      <c r="C473" s="71">
        <f t="shared" si="98"/>
        <v>-7.569386038688064E-3</v>
      </c>
      <c r="D473" s="26">
        <f t="shared" si="99"/>
        <v>35.417493494002024</v>
      </c>
      <c r="E473" s="26">
        <f>D473*(1-VLOOKUP(A473,USD!A:M,13,0))</f>
        <v>35.567373640937504</v>
      </c>
      <c r="F473">
        <v>35.565899999999999</v>
      </c>
      <c r="G473" s="71">
        <f t="shared" si="102"/>
        <v>-4.9392241732149067E-4</v>
      </c>
      <c r="H473" s="71">
        <f>(B473/(D473*(1-VLOOKUP(A473,USD!A:M,13,0))))-1</f>
        <v>-4.7058195138945935E-3</v>
      </c>
      <c r="I473" s="71">
        <f t="shared" si="92"/>
        <v>-4.6645803986402612E-3</v>
      </c>
      <c r="J473">
        <v>6456.35</v>
      </c>
      <c r="K473">
        <v>6439.44</v>
      </c>
      <c r="L473" s="71">
        <f t="shared" si="100"/>
        <v>-2.6191269060693578E-3</v>
      </c>
      <c r="M473" s="70">
        <f t="shared" si="101"/>
        <v>3</v>
      </c>
    </row>
    <row r="474" spans="1:14">
      <c r="A474" s="68">
        <v>43062</v>
      </c>
      <c r="B474">
        <v>35.445</v>
      </c>
      <c r="C474" s="71">
        <f t="shared" si="98"/>
        <v>1.2711864406780293E-3</v>
      </c>
      <c r="D474" s="26">
        <f t="shared" si="99"/>
        <v>34.654969253382284</v>
      </c>
      <c r="E474" s="26">
        <f>D474*(1-VLOOKUP(A474,USD!A:M,13,0))</f>
        <v>34.759816925304641</v>
      </c>
      <c r="F474" s="70">
        <v>34.76</v>
      </c>
      <c r="G474" s="71">
        <f t="shared" si="102"/>
        <v>2.2797040760340836E-2</v>
      </c>
      <c r="H474" s="71">
        <f>(B474/(D474*(1-VLOOKUP(A474,USD!A:M,13,0))))-1</f>
        <v>1.9711929903651448E-2</v>
      </c>
      <c r="I474" s="71">
        <f t="shared" ref="I474:I572" si="103">+B474/F474-1</f>
        <v>1.9706559263521273E-2</v>
      </c>
      <c r="J474">
        <v>6439.44</v>
      </c>
      <c r="K474">
        <v>6274.51</v>
      </c>
      <c r="L474" s="71">
        <f t="shared" si="100"/>
        <v>-2.5612475618997821E-2</v>
      </c>
      <c r="M474" s="70">
        <f t="shared" si="101"/>
        <v>4</v>
      </c>
      <c r="N474" s="50" t="s">
        <v>576</v>
      </c>
    </row>
    <row r="475" spans="1:14">
      <c r="A475" s="68">
        <v>43063</v>
      </c>
      <c r="B475">
        <v>34.72</v>
      </c>
      <c r="C475" s="71">
        <f t="shared" si="98"/>
        <v>-2.0454224855409819E-2</v>
      </c>
      <c r="D475" s="26">
        <f t="shared" si="99"/>
        <v>34.77950035939061</v>
      </c>
      <c r="E475" s="26">
        <f>D475*(1-VLOOKUP(A475,USD!A:M,13,0))</f>
        <v>34.730952523307806</v>
      </c>
      <c r="F475" s="70">
        <v>34.661299999999997</v>
      </c>
      <c r="G475" s="71">
        <f t="shared" si="102"/>
        <v>-1.7107882165002808E-3</v>
      </c>
      <c r="H475" s="71">
        <f>(B475/(D475*(1-VLOOKUP(A475,USD!A:M,13,0))))-1</f>
        <v>-3.153533811218745E-4</v>
      </c>
      <c r="I475" s="71">
        <f t="shared" si="103"/>
        <v>1.6935314024575376E-3</v>
      </c>
      <c r="J475">
        <v>6274.51</v>
      </c>
      <c r="K475">
        <v>6278.03</v>
      </c>
      <c r="L475" s="71">
        <f t="shared" si="100"/>
        <v>5.6099998246872396E-4</v>
      </c>
      <c r="M475" s="70">
        <f t="shared" si="101"/>
        <v>5</v>
      </c>
    </row>
    <row r="476" spans="1:14">
      <c r="A476" s="68">
        <v>43066</v>
      </c>
      <c r="B476">
        <v>34.049999999999997</v>
      </c>
      <c r="C476" s="71">
        <f t="shared" si="98"/>
        <v>-1.9297235023041481E-2</v>
      </c>
      <c r="D476" s="26">
        <f t="shared" si="99"/>
        <v>34.200402979119247</v>
      </c>
      <c r="E476" s="26">
        <f>D476*(1-VLOOKUP(A476,USD!A:M,13,0))</f>
        <v>34.164888363672233</v>
      </c>
      <c r="F476">
        <v>34.114600000000003</v>
      </c>
      <c r="G476" s="71">
        <f t="shared" si="102"/>
        <v>-4.3976961093433742E-3</v>
      </c>
      <c r="H476" s="71">
        <f>(B476/(D476*(1-VLOOKUP(A476,USD!A:M,13,0))))-1</f>
        <v>-3.3627612784591365E-3</v>
      </c>
      <c r="I476" s="71">
        <f t="shared" si="103"/>
        <v>-1.8936173954847701E-3</v>
      </c>
      <c r="J476">
        <v>6278.03</v>
      </c>
      <c r="K476">
        <v>6194.55</v>
      </c>
      <c r="L476" s="71">
        <f t="shared" si="100"/>
        <v>-1.3297164874968681E-2</v>
      </c>
      <c r="M476" s="70">
        <f t="shared" si="101"/>
        <v>1</v>
      </c>
    </row>
    <row r="477" spans="1:14">
      <c r="A477" s="68">
        <v>43067</v>
      </c>
      <c r="B477">
        <v>34.700000000000003</v>
      </c>
      <c r="C477" s="71">
        <f t="shared" si="98"/>
        <v>1.9089574155653599E-2</v>
      </c>
      <c r="D477" s="26">
        <f t="shared" si="99"/>
        <v>34.691533836356157</v>
      </c>
      <c r="E477" s="26">
        <f>D477*(1-VLOOKUP(A477,USD!A:M,13,0))</f>
        <v>34.622142626699976</v>
      </c>
      <c r="F477">
        <v>34.649000000000001</v>
      </c>
      <c r="G477" s="71">
        <f t="shared" si="102"/>
        <v>2.4404120278398445E-4</v>
      </c>
      <c r="H477" s="71">
        <f>(B477/(D477*(1-VLOOKUP(A477,USD!A:M,13,0))))-1</f>
        <v>2.2487739750682856E-3</v>
      </c>
      <c r="I477" s="71">
        <f t="shared" si="103"/>
        <v>1.4719039510520115E-3</v>
      </c>
      <c r="J477">
        <v>6194.55</v>
      </c>
      <c r="K477">
        <v>6299.31</v>
      </c>
      <c r="L477" s="71">
        <f t="shared" si="100"/>
        <v>1.6911640070707445E-2</v>
      </c>
      <c r="M477" s="70">
        <f t="shared" si="101"/>
        <v>2</v>
      </c>
    </row>
    <row r="478" spans="1:14">
      <c r="A478" s="68">
        <v>43068</v>
      </c>
      <c r="B478">
        <v>34.524999999999999</v>
      </c>
      <c r="C478" s="71">
        <f t="shared" si="98"/>
        <v>-5.0432276657061959E-3</v>
      </c>
      <c r="D478" s="26">
        <f t="shared" si="99"/>
        <v>34.753838456910358</v>
      </c>
      <c r="E478" s="26">
        <f>D478*(1-VLOOKUP(A478,USD!A:M,13,0))</f>
        <v>34.732729600411837</v>
      </c>
      <c r="F478">
        <v>34.743400000000001</v>
      </c>
      <c r="G478" s="71">
        <f t="shared" si="102"/>
        <v>-6.5845520112572942E-3</v>
      </c>
      <c r="H478" s="71">
        <f>(B478/(D478*(1-VLOOKUP(A478,USD!A:M,13,0))))-1</f>
        <v>-5.9808026262748726E-3</v>
      </c>
      <c r="I478" s="71">
        <f t="shared" si="103"/>
        <v>-6.2860859904327882E-3</v>
      </c>
      <c r="J478">
        <v>6299.31</v>
      </c>
      <c r="K478">
        <v>6318.37</v>
      </c>
      <c r="L478" s="71">
        <f t="shared" si="100"/>
        <v>3.0257282146775033E-3</v>
      </c>
      <c r="M478" s="70">
        <f t="shared" si="101"/>
        <v>3</v>
      </c>
    </row>
    <row r="479" spans="1:14">
      <c r="A479" s="68">
        <v>43069</v>
      </c>
      <c r="B479">
        <v>34.409999999999997</v>
      </c>
      <c r="C479" s="71">
        <f t="shared" si="98"/>
        <v>-3.3309196234613259E-3</v>
      </c>
      <c r="D479" s="26">
        <f t="shared" si="99"/>
        <v>34.441241400551093</v>
      </c>
      <c r="E479" s="26">
        <f>D479*(1-VLOOKUP(A479,USD!A:M,13,0))</f>
        <v>34.443689542440005</v>
      </c>
      <c r="F479">
        <v>34.409700000000001</v>
      </c>
      <c r="G479" s="71">
        <f t="shared" si="102"/>
        <v>-9.0709275510014731E-4</v>
      </c>
      <c r="H479" s="71">
        <f>(B479/(D479*(1-VLOOKUP(A479,USD!A:M,13,0))))-1</f>
        <v>-9.7810492684002881E-4</v>
      </c>
      <c r="I479" s="71">
        <f t="shared" si="103"/>
        <v>8.7184718260413518E-6</v>
      </c>
      <c r="J479">
        <v>6318.37</v>
      </c>
      <c r="K479">
        <v>6263.42</v>
      </c>
      <c r="L479" s="71">
        <f t="shared" si="100"/>
        <v>-8.696863273280897E-3</v>
      </c>
      <c r="M479" s="70">
        <f t="shared" si="101"/>
        <v>4</v>
      </c>
    </row>
    <row r="480" spans="1:14">
      <c r="A480" s="68">
        <v>43070</v>
      </c>
      <c r="B480">
        <v>34.51</v>
      </c>
      <c r="C480" s="71">
        <f t="shared" si="98"/>
        <v>2.9061319383900663E-3</v>
      </c>
      <c r="D480" s="26">
        <f t="shared" si="99"/>
        <v>34.70081412024102</v>
      </c>
      <c r="E480" s="26">
        <f>D480*(1-VLOOKUP(A480,USD!A:M,13,0))</f>
        <v>34.790359843700266</v>
      </c>
      <c r="F480">
        <v>34.799700000000001</v>
      </c>
      <c r="G480" s="71">
        <f t="shared" si="102"/>
        <v>-5.4988369892371436E-3</v>
      </c>
      <c r="H480" s="71">
        <f>(B480/(D480*(1-VLOOKUP(A480,USD!A:M,13,0))))-1</f>
        <v>-8.0585496947952473E-3</v>
      </c>
      <c r="I480" s="71">
        <f t="shared" si="103"/>
        <v>-8.3247844090611478E-3</v>
      </c>
      <c r="J480">
        <v>6263.42</v>
      </c>
      <c r="K480">
        <v>6316.41</v>
      </c>
      <c r="L480" s="71">
        <f t="shared" si="100"/>
        <v>8.4602341851576224E-3</v>
      </c>
      <c r="M480" s="70">
        <f t="shared" si="101"/>
        <v>5</v>
      </c>
      <c r="N480" s="50" t="s">
        <v>587</v>
      </c>
    </row>
    <row r="481" spans="1:14">
      <c r="A481" s="68">
        <v>43073</v>
      </c>
      <c r="B481">
        <v>34.270000000000003</v>
      </c>
      <c r="C481" s="71">
        <f t="shared" si="98"/>
        <v>-6.9545059403069986E-3</v>
      </c>
      <c r="D481" s="26">
        <f t="shared" si="99"/>
        <v>34.597008761939144</v>
      </c>
      <c r="E481" s="26">
        <f>D481*(1-VLOOKUP(A481,USD!A:M,13,0))</f>
        <v>34.483277351974642</v>
      </c>
      <c r="F481">
        <v>34.478900000000003</v>
      </c>
      <c r="G481" s="71">
        <f t="shared" si="102"/>
        <v>-9.4519374258414945E-3</v>
      </c>
      <c r="H481" s="71">
        <f>(B481/(D481*(1-VLOOKUP(A481,USD!A:M,13,0))))-1</f>
        <v>-6.1849501657772477E-3</v>
      </c>
      <c r="I481" s="71">
        <f t="shared" si="103"/>
        <v>-6.0587779772556249E-3</v>
      </c>
      <c r="J481">
        <v>6316.41</v>
      </c>
      <c r="K481">
        <v>6279.62</v>
      </c>
      <c r="L481" s="71">
        <f t="shared" si="100"/>
        <v>-5.8245110751201645E-3</v>
      </c>
      <c r="M481" s="70">
        <f t="shared" si="101"/>
        <v>1</v>
      </c>
    </row>
    <row r="482" spans="1:14">
      <c r="A482" s="68">
        <v>43074</v>
      </c>
      <c r="B482">
        <v>33.5623</v>
      </c>
      <c r="C482" s="71">
        <f t="shared" si="98"/>
        <v>-2.06507149110009E-2</v>
      </c>
      <c r="D482" s="26">
        <f t="shared" si="99"/>
        <v>33.673373643468878</v>
      </c>
      <c r="E482" s="26">
        <f>D482*(1-VLOOKUP(A482,USD!A:M,13,0))</f>
        <v>33.670778218552066</v>
      </c>
      <c r="F482">
        <v>33.655999999999999</v>
      </c>
      <c r="G482" s="71">
        <f t="shared" si="102"/>
        <v>-3.2985600030729367E-3</v>
      </c>
      <c r="H482" s="71">
        <f>(B482/(D482*(1-VLOOKUP(A482,USD!A:M,13,0))))-1</f>
        <v>-3.2217318485467938E-3</v>
      </c>
      <c r="I482" s="71">
        <f t="shared" si="103"/>
        <v>-2.7840503922034188E-3</v>
      </c>
      <c r="J482">
        <v>6279.62</v>
      </c>
      <c r="K482">
        <v>6132.91</v>
      </c>
      <c r="L482" s="71">
        <f t="shared" si="100"/>
        <v>-2.3362878645523111E-2</v>
      </c>
      <c r="M482" s="70">
        <f t="shared" si="101"/>
        <v>2</v>
      </c>
    </row>
    <row r="483" spans="1:14">
      <c r="A483" s="68">
        <v>43075</v>
      </c>
      <c r="B483">
        <v>33.64</v>
      </c>
      <c r="C483" s="71">
        <f t="shared" si="98"/>
        <v>2.3150975946224506E-3</v>
      </c>
      <c r="D483" s="26">
        <f t="shared" si="99"/>
        <v>33.874907148482535</v>
      </c>
      <c r="E483" s="26">
        <f>D483*(1-VLOOKUP(A483,USD!A:M,13,0))</f>
        <v>33.865872737640878</v>
      </c>
      <c r="F483">
        <v>33.869999999999997</v>
      </c>
      <c r="G483" s="71">
        <f t="shared" si="102"/>
        <v>-6.9345473761116549E-3</v>
      </c>
      <c r="H483" s="71">
        <f>(B483/(D483*(1-VLOOKUP(A483,USD!A:M,13,0))))-1</f>
        <v>-6.6696269542708686E-3</v>
      </c>
      <c r="I483" s="71">
        <f t="shared" si="103"/>
        <v>-6.7906702096249827E-3</v>
      </c>
      <c r="J483">
        <v>6132.91</v>
      </c>
      <c r="K483">
        <v>6172.8</v>
      </c>
      <c r="L483" s="71">
        <f t="shared" si="100"/>
        <v>6.5042532826995458E-3</v>
      </c>
      <c r="M483" s="70">
        <f t="shared" si="101"/>
        <v>3</v>
      </c>
    </row>
    <row r="484" spans="1:14">
      <c r="A484" s="68">
        <v>43076</v>
      </c>
      <c r="B484">
        <v>33.56</v>
      </c>
      <c r="C484" s="71">
        <f t="shared" si="98"/>
        <v>-2.3781212841854638E-3</v>
      </c>
      <c r="D484" s="26">
        <f t="shared" si="99"/>
        <v>33.6651712188958</v>
      </c>
      <c r="E484" s="26">
        <f>D484*(1-VLOOKUP(A484,USD!A:M,13,0))</f>
        <v>33.643434407675265</v>
      </c>
      <c r="F484">
        <v>33.689900000000002</v>
      </c>
      <c r="G484" s="71">
        <f t="shared" si="102"/>
        <v>-3.1240363582872854E-3</v>
      </c>
      <c r="H484" s="71">
        <f>(B484/(D484*(1-VLOOKUP(A484,USD!A:M,13,0))))-1</f>
        <v>-2.4799610724709487E-3</v>
      </c>
      <c r="I484" s="71">
        <f t="shared" si="103"/>
        <v>-3.8557549888839082E-3</v>
      </c>
      <c r="J484">
        <v>6172.8</v>
      </c>
      <c r="K484">
        <v>6135.47</v>
      </c>
      <c r="L484" s="71">
        <f t="shared" si="100"/>
        <v>-6.0474987039916828E-3</v>
      </c>
      <c r="M484" s="70">
        <f t="shared" si="101"/>
        <v>4</v>
      </c>
    </row>
    <row r="485" spans="1:14">
      <c r="A485" s="68">
        <v>43077</v>
      </c>
      <c r="B485">
        <v>34.049900000000001</v>
      </c>
      <c r="C485" s="71">
        <f t="shared" si="98"/>
        <v>1.4597735399284772E-2</v>
      </c>
      <c r="D485" s="26">
        <f t="shared" si="99"/>
        <v>34.061476347533279</v>
      </c>
      <c r="E485" s="26">
        <f>D485*(1-VLOOKUP(A485,USD!A:M,13,0))</f>
        <v>34.060216377525315</v>
      </c>
      <c r="F485">
        <v>34.07</v>
      </c>
      <c r="G485" s="71">
        <f t="shared" si="102"/>
        <v>-3.3986628809523634E-4</v>
      </c>
      <c r="H485" s="71">
        <f>(B485/(D485*(1-VLOOKUP(A485,USD!A:M,13,0))))-1</f>
        <v>-3.0288643533460391E-4</v>
      </c>
      <c r="I485" s="71">
        <f t="shared" si="103"/>
        <v>-5.8996184326387535E-4</v>
      </c>
      <c r="J485">
        <v>6135.47</v>
      </c>
      <c r="K485">
        <v>6203.14</v>
      </c>
      <c r="L485" s="71">
        <f t="shared" si="100"/>
        <v>1.1029309898019202E-2</v>
      </c>
      <c r="M485" s="70">
        <f t="shared" si="101"/>
        <v>5</v>
      </c>
      <c r="N485" s="50" t="s">
        <v>596</v>
      </c>
    </row>
    <row r="486" spans="1:14">
      <c r="A486" s="68">
        <v>43080</v>
      </c>
      <c r="B486">
        <v>34.590000000000003</v>
      </c>
      <c r="C486" s="71">
        <f t="shared" si="98"/>
        <v>1.5862014279043546E-2</v>
      </c>
      <c r="D486" s="26">
        <f t="shared" si="99"/>
        <v>34.52603228364989</v>
      </c>
      <c r="E486" s="26">
        <f>D486*(1-VLOOKUP(A486,USD!A:M,13,0))</f>
        <v>34.538258414357173</v>
      </c>
      <c r="F486">
        <v>34.545200000000001</v>
      </c>
      <c r="G486" s="71">
        <f t="shared" si="102"/>
        <v>1.8527387052351685E-3</v>
      </c>
      <c r="H486" s="71">
        <f>(B486/(D486*(1-VLOOKUP(A486,USD!A:M,13,0))))-1</f>
        <v>1.4980948090110857E-3</v>
      </c>
      <c r="I486" s="71">
        <f t="shared" si="103"/>
        <v>1.2968516610123437E-3</v>
      </c>
      <c r="J486">
        <v>6203.14</v>
      </c>
      <c r="K486">
        <v>6286.17</v>
      </c>
      <c r="L486" s="71">
        <f t="shared" si="100"/>
        <v>1.3385156549747368E-2</v>
      </c>
      <c r="M486" s="70">
        <f t="shared" si="101"/>
        <v>1</v>
      </c>
    </row>
    <row r="487" spans="1:14">
      <c r="A487" s="68">
        <v>43081</v>
      </c>
      <c r="B487">
        <v>34.130000000000003</v>
      </c>
      <c r="C487" s="71">
        <f t="shared" si="98"/>
        <v>-1.3298641225787833E-2</v>
      </c>
      <c r="D487" s="26">
        <f t="shared" si="99"/>
        <v>34.254162087884993</v>
      </c>
      <c r="E487" s="26">
        <f>D487*(1-VLOOKUP(A487,USD!A:M,13,0))</f>
        <v>34.254162087884993</v>
      </c>
      <c r="F487">
        <v>34.207900000000002</v>
      </c>
      <c r="G487" s="71">
        <f t="shared" si="102"/>
        <v>-3.6247299690598256E-3</v>
      </c>
      <c r="H487" s="71">
        <f>(B487/(D487*(1-VLOOKUP(A487,USD!A:M,13,0))))-1</f>
        <v>-3.6247299690598256E-3</v>
      </c>
      <c r="I487" s="71">
        <f t="shared" si="103"/>
        <v>-2.277251745941733E-3</v>
      </c>
      <c r="J487">
        <v>6286.17</v>
      </c>
      <c r="K487">
        <v>6233.21</v>
      </c>
      <c r="L487" s="71">
        <f t="shared" si="100"/>
        <v>-8.4248437442830948E-3</v>
      </c>
      <c r="M487" s="70">
        <f t="shared" si="101"/>
        <v>2</v>
      </c>
    </row>
    <row r="488" spans="1:14">
      <c r="A488" s="68">
        <v>43082</v>
      </c>
      <c r="B488">
        <v>34.6</v>
      </c>
      <c r="C488" s="71">
        <f t="shared" si="98"/>
        <v>1.3770876062115356E-2</v>
      </c>
      <c r="D488" s="26">
        <f t="shared" si="99"/>
        <v>34.450634548811927</v>
      </c>
      <c r="E488" s="26">
        <f>D488*(1-VLOOKUP(A488,USD!A:M,13,0))</f>
        <v>34.49176466650227</v>
      </c>
      <c r="F488">
        <v>34.5319</v>
      </c>
      <c r="G488" s="71">
        <f t="shared" si="102"/>
        <v>4.3356371557232709E-3</v>
      </c>
      <c r="H488" s="71">
        <f>(B488/(D488*(1-VLOOKUP(A488,USD!A:M,13,0))))-1</f>
        <v>3.1380051019207489E-3</v>
      </c>
      <c r="I488" s="71">
        <f t="shared" si="103"/>
        <v>1.9720895751464962E-3</v>
      </c>
      <c r="J488">
        <v>6233.21</v>
      </c>
      <c r="K488">
        <v>6277.44</v>
      </c>
      <c r="L488" s="71">
        <f t="shared" si="100"/>
        <v>7.0958623245485075E-3</v>
      </c>
      <c r="M488" s="70">
        <f t="shared" si="101"/>
        <v>3</v>
      </c>
    </row>
    <row r="489" spans="1:14">
      <c r="A489" s="68">
        <v>43083</v>
      </c>
      <c r="B489">
        <v>34.549999999999997</v>
      </c>
      <c r="C489" s="71">
        <f t="shared" si="98"/>
        <v>-1.4450867052023808E-3</v>
      </c>
      <c r="D489" s="26">
        <f t="shared" si="99"/>
        <v>34.568426325381047</v>
      </c>
      <c r="E489" s="26">
        <f>D489*(1-VLOOKUP(A489,USD!A:M,13,0))</f>
        <v>34.592898586052968</v>
      </c>
      <c r="F489">
        <v>34.579900000000002</v>
      </c>
      <c r="G489" s="71">
        <f t="shared" si="102"/>
        <v>-5.3303917301905646E-4</v>
      </c>
      <c r="H489" s="71">
        <f>(B489/(D489*(1-VLOOKUP(A489,USD!A:M,13,0))))-1</f>
        <v>-1.2400980492067726E-3</v>
      </c>
      <c r="I489" s="71">
        <f t="shared" si="103"/>
        <v>-8.6466415461017299E-4</v>
      </c>
      <c r="J489">
        <v>6277.44</v>
      </c>
      <c r="K489">
        <v>6284.08</v>
      </c>
      <c r="L489" s="71">
        <f t="shared" si="100"/>
        <v>1.0577560279350084E-3</v>
      </c>
      <c r="M489" s="70">
        <f t="shared" si="101"/>
        <v>4</v>
      </c>
    </row>
    <row r="490" spans="1:14">
      <c r="A490" s="68">
        <v>43084</v>
      </c>
      <c r="B490">
        <v>34.33</v>
      </c>
      <c r="C490" s="71">
        <f t="shared" si="98"/>
        <v>-6.3675832127351173E-3</v>
      </c>
      <c r="D490" s="26">
        <f t="shared" si="99"/>
        <v>34.314005745311967</v>
      </c>
      <c r="E490" s="26">
        <f>D490*(1-VLOOKUP(A490,USD!A:M,13,0))</f>
        <v>34.323717033521021</v>
      </c>
      <c r="F490">
        <v>34.287100000000002</v>
      </c>
      <c r="G490" s="71">
        <f t="shared" si="102"/>
        <v>4.661144725202071E-4</v>
      </c>
      <c r="H490" s="71">
        <f>(B490/(D490*(1-VLOOKUP(A490,USD!A:M,13,0))))-1</f>
        <v>1.8305029355780711E-4</v>
      </c>
      <c r="I490" s="71">
        <f t="shared" si="103"/>
        <v>1.2511994306896312E-3</v>
      </c>
      <c r="J490">
        <v>6284.08</v>
      </c>
      <c r="K490">
        <v>6235.76</v>
      </c>
      <c r="L490" s="71">
        <f t="shared" si="100"/>
        <v>-7.6892719379765273E-3</v>
      </c>
      <c r="M490" s="70">
        <f t="shared" si="101"/>
        <v>5</v>
      </c>
    </row>
    <row r="491" spans="1:14">
      <c r="A491" s="68">
        <v>43087</v>
      </c>
      <c r="B491">
        <v>34.159999999999997</v>
      </c>
      <c r="C491" s="71">
        <f t="shared" si="98"/>
        <v>-4.9519370812700636E-3</v>
      </c>
      <c r="D491" s="26">
        <f t="shared" si="99"/>
        <v>34.090419953461968</v>
      </c>
      <c r="E491" s="26">
        <f>D491*(1-VLOOKUP(A491,USD!A:M,13,0))</f>
        <v>34.067594180266184</v>
      </c>
      <c r="F491">
        <v>34.049500000000002</v>
      </c>
      <c r="G491" s="71">
        <f t="shared" si="102"/>
        <v>2.0410439834128713E-3</v>
      </c>
      <c r="H491" s="71">
        <f>(B491/(D491*(1-VLOOKUP(A491,USD!A:M,13,0))))-1</f>
        <v>2.7124257511361716E-3</v>
      </c>
      <c r="I491" s="71">
        <f t="shared" si="103"/>
        <v>3.2452752610168112E-3</v>
      </c>
      <c r="J491">
        <v>6235.76</v>
      </c>
      <c r="K491">
        <v>6199.99</v>
      </c>
      <c r="L491" s="71">
        <f t="shared" si="100"/>
        <v>-5.7362695164664412E-3</v>
      </c>
      <c r="M491" s="70">
        <f t="shared" si="101"/>
        <v>1</v>
      </c>
    </row>
    <row r="492" spans="1:14">
      <c r="A492" s="68">
        <v>43088</v>
      </c>
      <c r="B492">
        <v>34.29</v>
      </c>
      <c r="C492" s="71">
        <f t="shared" si="98"/>
        <v>3.8056206088994404E-3</v>
      </c>
      <c r="D492" s="26">
        <f t="shared" si="99"/>
        <v>34.330958014448406</v>
      </c>
      <c r="E492" s="26">
        <f>D492*(1-VLOOKUP(A492,USD!A:M,13,0))</f>
        <v>34.367354440376154</v>
      </c>
      <c r="F492">
        <v>34.385899999999999</v>
      </c>
      <c r="G492" s="71">
        <f t="shared" si="102"/>
        <v>-1.1930344160849815E-3</v>
      </c>
      <c r="H492" s="71">
        <f>(B492/(D492*(1-VLOOKUP(A492,USD!A:M,13,0))))-1</f>
        <v>-2.2508116099060338E-3</v>
      </c>
      <c r="I492" s="71">
        <f t="shared" si="103"/>
        <v>-2.7889338362526717E-3</v>
      </c>
      <c r="J492">
        <v>6199.99</v>
      </c>
      <c r="K492">
        <v>6251.24</v>
      </c>
      <c r="L492" s="71">
        <f t="shared" si="100"/>
        <v>8.2661423647456544E-3</v>
      </c>
      <c r="M492" s="70">
        <f t="shared" si="101"/>
        <v>2</v>
      </c>
    </row>
    <row r="493" spans="1:14">
      <c r="A493" s="68">
        <v>43089</v>
      </c>
      <c r="B493">
        <v>34.21</v>
      </c>
      <c r="C493" s="71">
        <f t="shared" si="98"/>
        <v>-2.3330417031204309E-3</v>
      </c>
      <c r="D493" s="26">
        <f t="shared" si="99"/>
        <v>34.100526139453933</v>
      </c>
      <c r="E493" s="26">
        <f>D493*(1-VLOOKUP(A493,USD!A:M,13,0))</f>
        <v>34.307985543512906</v>
      </c>
      <c r="F493">
        <v>34.2941</v>
      </c>
      <c r="G493" s="71">
        <f t="shared" si="102"/>
        <v>3.2103276089752164E-3</v>
      </c>
      <c r="H493" s="71">
        <f>(B493/(D493*(1-VLOOKUP(A493,USD!A:M,13,0))))-1</f>
        <v>-2.8560564533475219E-3</v>
      </c>
      <c r="I493" s="71">
        <f t="shared" si="103"/>
        <v>-2.4523168708320275E-3</v>
      </c>
      <c r="J493">
        <v>6251.24</v>
      </c>
      <c r="K493">
        <v>6199.36</v>
      </c>
      <c r="L493" s="71">
        <f t="shared" si="100"/>
        <v>-8.2991534479559537E-3</v>
      </c>
      <c r="M493" s="70">
        <f t="shared" si="101"/>
        <v>3</v>
      </c>
    </row>
    <row r="494" spans="1:14">
      <c r="A494" s="68">
        <v>43090</v>
      </c>
      <c r="B494">
        <v>34.5</v>
      </c>
      <c r="C494" s="71">
        <f t="shared" si="98"/>
        <v>8.4770534931306596E-3</v>
      </c>
      <c r="D494" s="26">
        <f t="shared" si="99"/>
        <v>34.51061768472875</v>
      </c>
      <c r="E494" s="26">
        <f>D494*(1-VLOOKUP(A494,USD!A:M,13,0))</f>
        <v>34.509198154594728</v>
      </c>
      <c r="F494">
        <v>34.51</v>
      </c>
      <c r="G494" s="71">
        <f t="shared" si="102"/>
        <v>-3.0766429119721828E-4</v>
      </c>
      <c r="H494" s="71">
        <f>(B494/(D494*(1-VLOOKUP(A494,USD!A:M,13,0))))-1</f>
        <v>-2.6654211301935238E-4</v>
      </c>
      <c r="I494" s="71">
        <f t="shared" si="103"/>
        <v>-2.897710808460463E-4</v>
      </c>
      <c r="J494">
        <v>6199.36</v>
      </c>
      <c r="K494">
        <v>6238.5</v>
      </c>
      <c r="L494" s="71">
        <f t="shared" si="100"/>
        <v>6.313554947607658E-3</v>
      </c>
      <c r="M494" s="70">
        <f t="shared" si="101"/>
        <v>4</v>
      </c>
    </row>
    <row r="495" spans="1:14">
      <c r="A495" s="68">
        <v>43091</v>
      </c>
      <c r="B495">
        <v>34.479999999999997</v>
      </c>
      <c r="C495" s="71">
        <f t="shared" si="98"/>
        <v>-5.7971014492763651E-4</v>
      </c>
      <c r="D495" s="26">
        <f t="shared" si="99"/>
        <v>34.534284507493787</v>
      </c>
      <c r="E495" s="26">
        <f>D495*(1-VLOOKUP(A495,USD!A:M,13,0))</f>
        <v>34.528287469609289</v>
      </c>
      <c r="F495">
        <v>34.546500000000002</v>
      </c>
      <c r="G495" s="71">
        <f t="shared" si="102"/>
        <v>-1.5719019017755853E-3</v>
      </c>
      <c r="H495" s="71">
        <f>(B495/(D495*(1-VLOOKUP(A495,USD!A:M,13,0))))-1</f>
        <v>-1.3984901409255235E-3</v>
      </c>
      <c r="I495" s="71">
        <f t="shared" si="103"/>
        <v>-1.9249417451842055E-3</v>
      </c>
      <c r="J495">
        <v>6238.5</v>
      </c>
      <c r="K495">
        <v>6242.89</v>
      </c>
      <c r="L495" s="71">
        <f t="shared" si="100"/>
        <v>7.0369479842913307E-4</v>
      </c>
      <c r="M495" s="70">
        <f t="shared" si="101"/>
        <v>5</v>
      </c>
    </row>
    <row r="496" spans="1:14">
      <c r="A496" s="68">
        <v>43094</v>
      </c>
      <c r="B496">
        <v>34.479999999999997</v>
      </c>
      <c r="C496" s="71">
        <f t="shared" si="98"/>
        <v>0</v>
      </c>
      <c r="D496" s="26">
        <f t="shared" si="99"/>
        <v>34.229416974350023</v>
      </c>
      <c r="E496" s="26">
        <f>D496*(1-VLOOKUP(A496,USD!A:M,13,0))</f>
        <v>34.229416974350023</v>
      </c>
      <c r="F496">
        <v>34.229999999999997</v>
      </c>
      <c r="G496" s="71">
        <f t="shared" si="102"/>
        <v>7.3206921940198733E-3</v>
      </c>
      <c r="H496" s="71">
        <f>(B496/(D496*(1-VLOOKUP(A496,USD!A:M,13,0))))-1</f>
        <v>7.3206921940198733E-3</v>
      </c>
      <c r="I496" s="71">
        <f t="shared" si="103"/>
        <v>7.3035349108969694E-3</v>
      </c>
      <c r="J496">
        <v>6242.89</v>
      </c>
      <c r="K496">
        <v>6185.59</v>
      </c>
      <c r="L496" s="71">
        <f t="shared" si="100"/>
        <v>-9.1784413949308474E-3</v>
      </c>
      <c r="M496" s="70">
        <f t="shared" si="101"/>
        <v>1</v>
      </c>
    </row>
    <row r="497" spans="1:13">
      <c r="A497" s="68">
        <v>43095</v>
      </c>
      <c r="B497">
        <v>34.56</v>
      </c>
      <c r="C497" s="71">
        <f t="shared" si="98"/>
        <v>2.3201856148493682E-3</v>
      </c>
      <c r="D497" s="26">
        <f t="shared" si="99"/>
        <v>34.421249145190671</v>
      </c>
      <c r="E497" s="26">
        <f>D497*(1-VLOOKUP(A497,USD!A:M,13,0))</f>
        <v>34.55130839989296</v>
      </c>
      <c r="F497">
        <v>34.545299999999997</v>
      </c>
      <c r="G497" s="71">
        <f t="shared" si="102"/>
        <v>4.0309651234349264E-3</v>
      </c>
      <c r="H497" s="71">
        <f>(B497/(D497*(1-VLOOKUP(A497,USD!A:M,13,0))))-1</f>
        <v>2.5155632332207745E-4</v>
      </c>
      <c r="I497" s="71">
        <f t="shared" si="103"/>
        <v>4.2552821946850727E-4</v>
      </c>
      <c r="J497">
        <v>6185.59</v>
      </c>
      <c r="K497">
        <v>6220.15</v>
      </c>
      <c r="L497" s="71">
        <f t="shared" si="100"/>
        <v>5.5871792343171744E-3</v>
      </c>
      <c r="M497" s="70">
        <f t="shared" si="101"/>
        <v>2</v>
      </c>
    </row>
    <row r="498" spans="1:13">
      <c r="A498" s="68">
        <v>43096</v>
      </c>
      <c r="B498">
        <v>34.18</v>
      </c>
      <c r="C498" s="71">
        <f t="shared" si="98"/>
        <v>-1.0995370370370461E-2</v>
      </c>
      <c r="D498" s="26">
        <f t="shared" si="99"/>
        <v>34.284272677507772</v>
      </c>
      <c r="E498" s="26">
        <f>D498*(1-VLOOKUP(A498,USD!A:M,13,0))</f>
        <v>34.218315809228635</v>
      </c>
      <c r="F498">
        <v>34.1965</v>
      </c>
      <c r="G498" s="71">
        <f t="shared" si="102"/>
        <v>-3.0414143093716595E-3</v>
      </c>
      <c r="H498" s="71">
        <f>(B498/(D498*(1-VLOOKUP(A498,USD!A:M,13,0))))-1</f>
        <v>-1.1197456193416944E-3</v>
      </c>
      <c r="I498" s="71">
        <f t="shared" si="103"/>
        <v>-4.8250551957074173E-4</v>
      </c>
      <c r="J498">
        <v>6220.15</v>
      </c>
      <c r="K498">
        <v>6173.15</v>
      </c>
      <c r="L498" s="71">
        <f t="shared" si="100"/>
        <v>-7.556087875694284E-3</v>
      </c>
      <c r="M498" s="70">
        <f t="shared" si="101"/>
        <v>3</v>
      </c>
    </row>
    <row r="499" spans="1:13">
      <c r="A499" s="68">
        <v>43097</v>
      </c>
      <c r="B499">
        <v>34.56</v>
      </c>
      <c r="C499" s="71">
        <f t="shared" si="98"/>
        <v>1.1117612638970265E-2</v>
      </c>
      <c r="D499" s="26">
        <f t="shared" si="99"/>
        <v>34.368890931696143</v>
      </c>
      <c r="E499" s="26">
        <f>D499*(1-VLOOKUP(A499,USD!A:M,13,0))</f>
        <v>34.473917592574189</v>
      </c>
      <c r="F499">
        <v>34.479199999999999</v>
      </c>
      <c r="G499" s="71">
        <f t="shared" si="102"/>
        <v>5.5605247397614299E-3</v>
      </c>
      <c r="H499" s="71">
        <f>(B499/(D499*(1-VLOOKUP(A499,USD!A:M,13,0))))-1</f>
        <v>2.4970300284163915E-3</v>
      </c>
      <c r="I499" s="71">
        <f t="shared" si="103"/>
        <v>2.3434418431982351E-3</v>
      </c>
      <c r="J499">
        <v>6173.15</v>
      </c>
      <c r="K499">
        <v>6204.27</v>
      </c>
      <c r="L499" s="71">
        <f t="shared" si="100"/>
        <v>5.0411864283228525E-3</v>
      </c>
      <c r="M499" s="70">
        <f t="shared" si="101"/>
        <v>4</v>
      </c>
    </row>
    <row r="500" spans="1:13">
      <c r="A500" s="68">
        <v>43098</v>
      </c>
      <c r="B500">
        <v>34.840000000000003</v>
      </c>
      <c r="C500" s="71">
        <f t="shared" si="98"/>
        <v>8.1018518518518601E-3</v>
      </c>
      <c r="D500" s="26">
        <f t="shared" si="99"/>
        <v>34.737893893076858</v>
      </c>
      <c r="E500" s="26">
        <f>D500*(1-VLOOKUP(A500,USD!A:M,13,0))</f>
        <v>34.840586996628339</v>
      </c>
      <c r="F500">
        <v>34.855600000000003</v>
      </c>
      <c r="G500" s="71">
        <f t="shared" si="102"/>
        <v>2.9393292304198404E-3</v>
      </c>
      <c r="H500" s="71">
        <f>(B500/(D500*(1-VLOOKUP(A500,USD!A:M,13,0))))-1</f>
        <v>-1.6848069419483913E-5</v>
      </c>
      <c r="I500" s="71">
        <f t="shared" si="103"/>
        <v>-4.4756079367447299E-4</v>
      </c>
      <c r="J500">
        <v>6204.27</v>
      </c>
      <c r="K500">
        <v>6250.82</v>
      </c>
      <c r="L500" s="71">
        <f t="shared" si="100"/>
        <v>7.5028971982198378E-3</v>
      </c>
      <c r="M500" s="70">
        <f t="shared" si="101"/>
        <v>5</v>
      </c>
    </row>
    <row r="501" spans="1:13">
      <c r="A501" s="68">
        <v>43102</v>
      </c>
      <c r="B501">
        <v>35.520000000000003</v>
      </c>
      <c r="C501" s="71">
        <f t="shared" si="98"/>
        <v>1.9517795637198576E-2</v>
      </c>
      <c r="D501" s="26">
        <f t="shared" si="99"/>
        <v>35.309555544392573</v>
      </c>
      <c r="E501" s="26">
        <f>D501*(1-VLOOKUP(A501,USD!A:M,13,0))</f>
        <v>35.379062619346293</v>
      </c>
      <c r="F501">
        <v>35.409799999999997</v>
      </c>
      <c r="G501" s="71">
        <f t="shared" si="102"/>
        <v>5.9599859687513579E-3</v>
      </c>
      <c r="H501" s="71">
        <f>(B501/(D501*(1-VLOOKUP(A501,USD!A:M,13,0))))-1</f>
        <v>3.9836380678057726E-3</v>
      </c>
      <c r="I501" s="71">
        <f t="shared" si="103"/>
        <v>3.1121327993945958E-3</v>
      </c>
      <c r="J501">
        <v>6250.82</v>
      </c>
      <c r="K501">
        <v>6332.23</v>
      </c>
      <c r="L501" s="71">
        <f t="shared" si="100"/>
        <v>1.3023891265465881E-2</v>
      </c>
      <c r="M501" s="70">
        <f t="shared" si="101"/>
        <v>2</v>
      </c>
    </row>
    <row r="502" spans="1:13">
      <c r="A502" s="68">
        <v>43103</v>
      </c>
      <c r="B502">
        <v>35.99</v>
      </c>
      <c r="C502" s="71">
        <f t="shared" si="98"/>
        <v>1.3231981981981944E-2</v>
      </c>
      <c r="D502" s="26">
        <f t="shared" si="99"/>
        <v>35.723063573180376</v>
      </c>
      <c r="E502" s="26">
        <f>D502*(1-VLOOKUP(A502,USD!A:M,13,0))</f>
        <v>35.743015817574793</v>
      </c>
      <c r="F502">
        <v>35.757100000000001</v>
      </c>
      <c r="G502" s="71">
        <f t="shared" si="102"/>
        <v>7.4723833881937818E-3</v>
      </c>
      <c r="H502" s="71">
        <f>(B502/(D502*(1-VLOOKUP(A502,USD!A:M,13,0))))-1</f>
        <v>6.9099984088014654E-3</v>
      </c>
      <c r="I502" s="71">
        <f t="shared" si="103"/>
        <v>6.5133917459749835E-3</v>
      </c>
      <c r="J502">
        <v>6332.23</v>
      </c>
      <c r="K502">
        <v>6388.25</v>
      </c>
      <c r="L502" s="71">
        <f t="shared" si="100"/>
        <v>8.8468043643392669E-3</v>
      </c>
      <c r="M502" s="70">
        <f t="shared" si="101"/>
        <v>3</v>
      </c>
    </row>
    <row r="503" spans="1:13">
      <c r="A503" s="68">
        <v>43104</v>
      </c>
      <c r="B503">
        <v>36.15</v>
      </c>
      <c r="C503" s="71">
        <f t="shared" si="98"/>
        <v>4.4456793553764307E-3</v>
      </c>
      <c r="D503" s="26">
        <f t="shared" si="99"/>
        <v>35.921045596837942</v>
      </c>
      <c r="E503" s="26">
        <f>D503*(1-VLOOKUP(A503,USD!A:M,13,0))</f>
        <v>35.966573927059841</v>
      </c>
      <c r="F503">
        <v>35.971299999999999</v>
      </c>
      <c r="G503" s="71">
        <f t="shared" si="102"/>
        <v>6.373823460812833E-3</v>
      </c>
      <c r="H503" s="71">
        <f>(B503/(D503*(1-VLOOKUP(A503,USD!A:M,13,0))))-1</f>
        <v>5.0999039639456623E-3</v>
      </c>
      <c r="I503" s="71">
        <f t="shared" si="103"/>
        <v>4.9678493688023462E-3</v>
      </c>
      <c r="J503">
        <v>6388.25</v>
      </c>
      <c r="K503">
        <v>6417.54</v>
      </c>
      <c r="L503" s="71">
        <f t="shared" si="100"/>
        <v>4.5849802371540349E-3</v>
      </c>
      <c r="M503" s="70">
        <f t="shared" si="101"/>
        <v>4</v>
      </c>
    </row>
    <row r="504" spans="1:13">
      <c r="A504" s="68">
        <v>43105</v>
      </c>
      <c r="B504">
        <v>36.25</v>
      </c>
      <c r="C504" s="71">
        <f t="shared" si="98"/>
        <v>2.7662517289073207E-3</v>
      </c>
      <c r="D504" s="26">
        <f t="shared" si="99"/>
        <v>35.969674505340052</v>
      </c>
      <c r="E504" s="26">
        <f>D504*(1-VLOOKUP(A504,USD!A:M,13,0))</f>
        <v>36.019041043708114</v>
      </c>
      <c r="F504">
        <v>36.0212</v>
      </c>
      <c r="G504" s="71">
        <f t="shared" si="102"/>
        <v>7.7933842470088166E-3</v>
      </c>
      <c r="H504" s="71">
        <f>(B504/(D504*(1-VLOOKUP(A504,USD!A:M,13,0))))-1</f>
        <v>6.4121350707706526E-3</v>
      </c>
      <c r="I504" s="71">
        <f t="shared" si="103"/>
        <v>6.3518150422527953E-3</v>
      </c>
      <c r="J504">
        <v>6417.54</v>
      </c>
      <c r="K504">
        <v>6417.25</v>
      </c>
      <c r="L504" s="71">
        <f t="shared" si="100"/>
        <v>-4.5188654842820419E-5</v>
      </c>
      <c r="M504" s="70">
        <f t="shared" si="101"/>
        <v>5</v>
      </c>
    </row>
    <row r="505" spans="1:13">
      <c r="A505" s="68">
        <v>43108</v>
      </c>
      <c r="B505">
        <v>36.22</v>
      </c>
      <c r="C505" s="71">
        <f t="shared" si="98"/>
        <v>-8.2758620689660223E-4</v>
      </c>
      <c r="D505" s="26">
        <f t="shared" si="99"/>
        <v>36.183589390470999</v>
      </c>
      <c r="E505" s="26">
        <f>D505*(1-VLOOKUP(A505,USD!A:M,13,0))</f>
        <v>36.087734039624785</v>
      </c>
      <c r="F505">
        <v>36.102499999999999</v>
      </c>
      <c r="G505" s="71">
        <f t="shared" si="102"/>
        <v>1.006274118802386E-3</v>
      </c>
      <c r="H505" s="71">
        <f>(B505/(D505*(1-VLOOKUP(A505,USD!A:M,13,0))))-1</f>
        <v>3.6651223440624658E-3</v>
      </c>
      <c r="I505" s="71">
        <f t="shared" si="103"/>
        <v>3.2546222560765337E-3</v>
      </c>
      <c r="J505">
        <v>6417.25</v>
      </c>
      <c r="K505">
        <v>6446.18</v>
      </c>
      <c r="L505" s="71">
        <f t="shared" si="100"/>
        <v>4.5081615956992227E-3</v>
      </c>
      <c r="M505" s="70">
        <f t="shared" si="101"/>
        <v>1</v>
      </c>
    </row>
    <row r="506" spans="1:13">
      <c r="A506" s="68">
        <v>43109</v>
      </c>
      <c r="B506">
        <v>35.99</v>
      </c>
      <c r="C506" s="71">
        <f t="shared" si="98"/>
        <v>-6.3500828271672027E-3</v>
      </c>
      <c r="D506" s="26">
        <f t="shared" si="99"/>
        <v>36.100091740379568</v>
      </c>
      <c r="E506" s="26">
        <f>D506*(1-VLOOKUP(A506,USD!A:M,13,0))</f>
        <v>35.883641350041842</v>
      </c>
      <c r="F506">
        <v>35.8979</v>
      </c>
      <c r="G506" s="71">
        <f t="shared" si="102"/>
        <v>-3.0496249475295834E-3</v>
      </c>
      <c r="H506" s="71">
        <f>(B506/(D506*(1-VLOOKUP(A506,USD!A:M,13,0))))-1</f>
        <v>2.9639870970907811E-3</v>
      </c>
      <c r="I506" s="71">
        <f t="shared" si="103"/>
        <v>2.5656096874748791E-3</v>
      </c>
      <c r="J506">
        <v>6446.18</v>
      </c>
      <c r="K506">
        <v>6445.75</v>
      </c>
      <c r="L506" s="71">
        <f t="shared" si="100"/>
        <v>-6.6706173268538116E-5</v>
      </c>
      <c r="M506" s="70">
        <f t="shared" si="101"/>
        <v>2</v>
      </c>
    </row>
    <row r="507" spans="1:13">
      <c r="A507" s="68">
        <v>43110</v>
      </c>
      <c r="B507">
        <v>35.755000000000003</v>
      </c>
      <c r="C507" s="71">
        <f t="shared" si="98"/>
        <v>-6.5295915532092019E-3</v>
      </c>
      <c r="D507" s="26">
        <f t="shared" si="99"/>
        <v>35.676188733041151</v>
      </c>
      <c r="E507" s="26">
        <f>D507*(1-VLOOKUP(A507,USD!A:M,13,0))</f>
        <v>35.750685375547221</v>
      </c>
      <c r="F507">
        <v>35.720799999999997</v>
      </c>
      <c r="G507" s="71">
        <f t="shared" si="102"/>
        <v>2.2090719260563496E-3</v>
      </c>
      <c r="H507" s="71">
        <f>(B507/(D507*(1-VLOOKUP(A507,USD!A:M,13,0))))-1</f>
        <v>1.2068648215990407E-4</v>
      </c>
      <c r="I507" s="71">
        <f t="shared" si="103"/>
        <v>9.5742536561349567E-4</v>
      </c>
      <c r="J507">
        <v>6445.75</v>
      </c>
      <c r="K507">
        <v>6405.94</v>
      </c>
      <c r="L507" s="71">
        <f t="shared" si="100"/>
        <v>-6.1761625877516657E-3</v>
      </c>
      <c r="M507" s="70">
        <f t="shared" si="101"/>
        <v>3</v>
      </c>
    </row>
    <row r="508" spans="1:13">
      <c r="A508" s="68">
        <v>43111</v>
      </c>
      <c r="B508">
        <v>36.11</v>
      </c>
      <c r="C508" s="71">
        <f t="shared" si="98"/>
        <v>9.9286813033141463E-3</v>
      </c>
      <c r="D508" s="26">
        <f t="shared" si="99"/>
        <v>35.832323991795114</v>
      </c>
      <c r="E508" s="26">
        <f>D508*(1-VLOOKUP(A508,USD!A:M,13,0))</f>
        <v>36.003021554035548</v>
      </c>
      <c r="F508" s="70">
        <v>36.035400000000003</v>
      </c>
      <c r="G508" s="71">
        <f t="shared" si="102"/>
        <v>7.7493161835795465E-3</v>
      </c>
      <c r="H508" s="71">
        <f>(B508/(D508*(1-VLOOKUP(A508,USD!A:M,13,0))))-1</f>
        <v>2.9713741054731013E-3</v>
      </c>
      <c r="I508" s="71">
        <f t="shared" si="103"/>
        <v>2.0701865387922069E-3</v>
      </c>
      <c r="J508">
        <v>6405.94</v>
      </c>
      <c r="K508">
        <v>6425.94</v>
      </c>
      <c r="L508" s="71">
        <f t="shared" si="100"/>
        <v>3.1221022988039415E-3</v>
      </c>
      <c r="M508" s="70">
        <f t="shared" si="101"/>
        <v>4</v>
      </c>
    </row>
    <row r="509" spans="1:13">
      <c r="A509" s="68">
        <v>43112</v>
      </c>
      <c r="B509">
        <v>36.25</v>
      </c>
      <c r="C509" s="71">
        <f t="shared" si="98"/>
        <v>3.8770423705345447E-3</v>
      </c>
      <c r="D509" s="26">
        <f t="shared" si="99"/>
        <v>35.886400697485506</v>
      </c>
      <c r="E509" s="26">
        <f>D509*(1-VLOOKUP(A509,USD!A:M,13,0))</f>
        <v>36.062034652756452</v>
      </c>
      <c r="F509">
        <v>36.035400000000003</v>
      </c>
      <c r="G509" s="71">
        <f t="shared" si="102"/>
        <v>1.0131952367682606E-2</v>
      </c>
      <c r="H509" s="71">
        <f>(B509/(D509*(1-VLOOKUP(A509,USD!A:M,13,0))))-1</f>
        <v>5.2122779275622921E-3</v>
      </c>
      <c r="I509" s="71">
        <f t="shared" si="103"/>
        <v>5.955255110252633E-3</v>
      </c>
      <c r="J509">
        <v>6425.94</v>
      </c>
      <c r="K509" s="70">
        <v>6399.37</v>
      </c>
      <c r="L509" s="71">
        <f t="shared" si="100"/>
        <v>-4.1348036240611563E-3</v>
      </c>
      <c r="M509" s="70">
        <f t="shared" si="101"/>
        <v>5</v>
      </c>
    </row>
    <row r="510" spans="1:13">
      <c r="A510" s="68">
        <v>43115</v>
      </c>
      <c r="B510">
        <v>36.25</v>
      </c>
      <c r="C510" s="71">
        <f t="shared" si="98"/>
        <v>0</v>
      </c>
      <c r="D510" s="26">
        <f t="shared" si="99"/>
        <v>35.213317819097824</v>
      </c>
      <c r="E510" s="26">
        <f>D510*(1-VLOOKUP(A510,USD!A:M,13,0))</f>
        <v>35.37922069023741</v>
      </c>
      <c r="F510">
        <v>35.380000000000003</v>
      </c>
      <c r="G510" s="71">
        <f t="shared" si="102"/>
        <v>2.9440059758865766E-2</v>
      </c>
      <c r="H510" s="71">
        <f>(B510/(D510*(1-VLOOKUP(A510,USD!A:M,13,0))))-1</f>
        <v>2.461273291988797E-2</v>
      </c>
      <c r="I510" s="71">
        <f t="shared" si="103"/>
        <v>2.4590163934426146E-2</v>
      </c>
      <c r="J510">
        <v>6399.37</v>
      </c>
      <c r="K510">
        <v>6253.38</v>
      </c>
      <c r="L510" s="71">
        <f t="shared" si="100"/>
        <v>-2.2813183172718521E-2</v>
      </c>
      <c r="M510" s="70">
        <f t="shared" si="101"/>
        <v>1</v>
      </c>
    </row>
    <row r="511" spans="1:13">
      <c r="A511" s="68">
        <v>43116</v>
      </c>
      <c r="B511">
        <v>35.639400000000002</v>
      </c>
      <c r="C511" s="71">
        <f t="shared" si="98"/>
        <v>-1.6844137931034453E-2</v>
      </c>
      <c r="D511" s="26">
        <f t="shared" si="99"/>
        <v>35.65015709904084</v>
      </c>
      <c r="E511" s="26">
        <f>D511*(1-VLOOKUP(A511,USD!A:M,13,0))</f>
        <v>35.611727049455759</v>
      </c>
      <c r="F511">
        <v>35.590699999999998</v>
      </c>
      <c r="G511" s="71">
        <f t="shared" si="102"/>
        <v>-3.0174057889709172E-4</v>
      </c>
      <c r="H511" s="71">
        <f>(B511/(D511*(1-VLOOKUP(A511,USD!A:M,13,0))))-1</f>
        <v>7.7707409432337116E-4</v>
      </c>
      <c r="I511" s="71">
        <f t="shared" si="103"/>
        <v>1.3683349863868877E-3</v>
      </c>
      <c r="J511">
        <v>6253.38</v>
      </c>
      <c r="K511">
        <v>6301.13</v>
      </c>
      <c r="L511" s="71">
        <f t="shared" si="100"/>
        <v>7.6358705212220546E-3</v>
      </c>
      <c r="M511" s="70">
        <f t="shared" si="101"/>
        <v>2</v>
      </c>
    </row>
    <row r="512" spans="1:13">
      <c r="A512" s="68">
        <v>43117</v>
      </c>
      <c r="B512">
        <v>35.658999999999999</v>
      </c>
      <c r="C512" s="71">
        <f t="shared" si="98"/>
        <v>5.4995314174743903E-4</v>
      </c>
      <c r="D512" s="26">
        <f t="shared" si="99"/>
        <v>35.400521592476267</v>
      </c>
      <c r="E512" s="26">
        <f>D512*(1-VLOOKUP(A512,USD!A:M,13,0))</f>
        <v>35.44666660029899</v>
      </c>
      <c r="F512">
        <v>35.450000000000003</v>
      </c>
      <c r="G512" s="71">
        <f t="shared" si="102"/>
        <v>7.3015423472930774E-3</v>
      </c>
      <c r="H512" s="71">
        <f>(B512/(D512*(1-VLOOKUP(A512,USD!A:M,13,0))))-1</f>
        <v>5.9902219324403649E-3</v>
      </c>
      <c r="I512" s="71">
        <f t="shared" si="103"/>
        <v>5.8956276445696343E-3</v>
      </c>
      <c r="J512">
        <v>6301.13</v>
      </c>
      <c r="K512">
        <v>6267.46</v>
      </c>
      <c r="L512" s="71">
        <f t="shared" si="100"/>
        <v>-5.3434860096522874E-3</v>
      </c>
      <c r="M512" s="70">
        <f t="shared" si="101"/>
        <v>3</v>
      </c>
    </row>
    <row r="513" spans="1:14">
      <c r="A513" s="68">
        <v>43118</v>
      </c>
      <c r="B513">
        <v>35.58</v>
      </c>
      <c r="C513" s="71">
        <f t="shared" si="98"/>
        <v>-2.215429484842546E-3</v>
      </c>
      <c r="D513" s="26">
        <f t="shared" si="99"/>
        <v>35.55939088562193</v>
      </c>
      <c r="E513" s="26">
        <f>D513*(1-VLOOKUP(A513,USD!A:M,13,0))</f>
        <v>35.603255720879289</v>
      </c>
      <c r="F513">
        <v>35.570300000000003</v>
      </c>
      <c r="G513" s="71">
        <f t="shared" si="102"/>
        <v>5.795688245717745E-4</v>
      </c>
      <c r="H513" s="71">
        <f>(B513/(D513*(1-VLOOKUP(A513,USD!A:M,13,0))))-1</f>
        <v>-6.5319085034276636E-4</v>
      </c>
      <c r="I513" s="71">
        <f t="shared" si="103"/>
        <v>2.7269941496133043E-4</v>
      </c>
      <c r="J513">
        <v>6267.46</v>
      </c>
      <c r="K513">
        <v>6286.8</v>
      </c>
      <c r="L513" s="71">
        <f t="shared" si="100"/>
        <v>3.0857795662038168E-3</v>
      </c>
      <c r="M513" s="70">
        <f t="shared" si="101"/>
        <v>4</v>
      </c>
    </row>
    <row r="514" spans="1:14">
      <c r="A514" s="68">
        <v>43119</v>
      </c>
      <c r="B514">
        <v>35.770000000000003</v>
      </c>
      <c r="C514" s="71">
        <f t="shared" si="98"/>
        <v>5.3400786958968105E-3</v>
      </c>
      <c r="D514" s="26">
        <f t="shared" si="99"/>
        <v>35.488712590507099</v>
      </c>
      <c r="E514" s="26">
        <f>D514*(1-VLOOKUP(A514,USD!A:M,13,0))</f>
        <v>35.601152060373138</v>
      </c>
      <c r="F514">
        <v>35.593800000000002</v>
      </c>
      <c r="G514" s="71">
        <f t="shared" si="102"/>
        <v>7.9261091473954437E-3</v>
      </c>
      <c r="H514" s="71">
        <f>(B514/(D514*(1-VLOOKUP(A514,USD!A:M,13,0))))-1</f>
        <v>4.742766170615198E-3</v>
      </c>
      <c r="I514" s="71">
        <f t="shared" si="103"/>
        <v>4.950300333204094E-3</v>
      </c>
      <c r="J514">
        <v>6286.8</v>
      </c>
      <c r="K514">
        <v>6272.38</v>
      </c>
      <c r="L514" s="71">
        <f t="shared" si="100"/>
        <v>-2.2936947254564855E-3</v>
      </c>
      <c r="M514" s="70">
        <f t="shared" si="101"/>
        <v>5</v>
      </c>
      <c r="N514" s="50" t="s">
        <v>632</v>
      </c>
    </row>
    <row r="515" spans="1:14">
      <c r="A515" s="68">
        <v>43122</v>
      </c>
      <c r="B515">
        <v>36.26</v>
      </c>
      <c r="C515" s="71">
        <f t="shared" si="98"/>
        <v>1.3698630136986134E-2</v>
      </c>
      <c r="D515" s="26">
        <f t="shared" si="99"/>
        <v>36.020877024670064</v>
      </c>
      <c r="E515" s="26">
        <f>D515*(1-VLOOKUP(A515,USD!A:M,13,0))</f>
        <v>36.002646625314398</v>
      </c>
      <c r="F515">
        <v>36.027000000000001</v>
      </c>
      <c r="G515" s="71">
        <f t="shared" si="102"/>
        <v>6.6384551149647475E-3</v>
      </c>
      <c r="H515" s="71">
        <f>(B515/(D515*(1-VLOOKUP(A515,USD!A:M,13,0))))-1</f>
        <v>7.148179337033822E-3</v>
      </c>
      <c r="I515" s="71">
        <f t="shared" si="103"/>
        <v>6.4673716934520176E-3</v>
      </c>
      <c r="J515">
        <v>6272.38</v>
      </c>
      <c r="K515">
        <v>6347.64</v>
      </c>
      <c r="L515" s="71">
        <f t="shared" si="100"/>
        <v>1.1998635286765147E-2</v>
      </c>
      <c r="M515" s="70">
        <f t="shared" si="101"/>
        <v>1</v>
      </c>
    </row>
    <row r="516" spans="1:14">
      <c r="A516" s="68">
        <v>43123</v>
      </c>
      <c r="B516">
        <v>36.47</v>
      </c>
      <c r="C516" s="71">
        <f t="shared" si="98"/>
        <v>5.791505791505891E-3</v>
      </c>
      <c r="D516" s="26">
        <f t="shared" si="99"/>
        <v>36.068772803750683</v>
      </c>
      <c r="E516" s="26">
        <f>D516*(1-VLOOKUP(A516,USD!A:M,13,0))</f>
        <v>36.08835182768469</v>
      </c>
      <c r="F516">
        <v>36.106299999999997</v>
      </c>
      <c r="G516" s="71">
        <f t="shared" si="102"/>
        <v>1.1123949196508054E-2</v>
      </c>
      <c r="H516" s="71">
        <f>(B516/(D516*(1-VLOOKUP(A516,USD!A:M,13,0))))-1</f>
        <v>1.0575383828488771E-2</v>
      </c>
      <c r="I516" s="71">
        <f t="shared" si="103"/>
        <v>1.0073034345806642E-2</v>
      </c>
      <c r="J516">
        <v>6347.64</v>
      </c>
      <c r="K516">
        <v>6355</v>
      </c>
      <c r="L516" s="71">
        <f t="shared" si="100"/>
        <v>1.1594860452073252E-3</v>
      </c>
      <c r="M516" s="70">
        <f t="shared" si="101"/>
        <v>2</v>
      </c>
    </row>
    <row r="517" spans="1:14">
      <c r="A517" s="68">
        <v>43124</v>
      </c>
      <c r="B517">
        <v>36.83</v>
      </c>
      <c r="C517" s="71">
        <f t="shared" si="98"/>
        <v>9.8711269536604362E-3</v>
      </c>
      <c r="D517" s="26">
        <f t="shared" si="99"/>
        <v>36.329585222659318</v>
      </c>
      <c r="E517" s="26">
        <f>D517*(1-VLOOKUP(A517,USD!A:M,13,0))</f>
        <v>36.612209370041839</v>
      </c>
      <c r="F517">
        <v>36.608499999999999</v>
      </c>
      <c r="G517" s="71">
        <f t="shared" si="102"/>
        <v>1.3774304723648934E-2</v>
      </c>
      <c r="H517" s="71">
        <f>(B517/(D517*(1-VLOOKUP(A517,USD!A:M,13,0))))-1</f>
        <v>5.9485792773916746E-3</v>
      </c>
      <c r="I517" s="71">
        <f t="shared" si="103"/>
        <v>6.0505073958232458E-3</v>
      </c>
      <c r="J517">
        <v>6355</v>
      </c>
      <c r="K517">
        <v>6394.3</v>
      </c>
      <c r="L517" s="71">
        <f t="shared" si="100"/>
        <v>6.1841070023602729E-3</v>
      </c>
      <c r="M517" s="70">
        <f t="shared" si="101"/>
        <v>3</v>
      </c>
    </row>
    <row r="518" spans="1:14">
      <c r="A518" s="68">
        <v>43125</v>
      </c>
      <c r="B518">
        <v>36.840000000000003</v>
      </c>
      <c r="C518" s="71">
        <f t="shared" ref="C518:C581" si="104">B518/B517-1</f>
        <v>2.7151778441503183E-4</v>
      </c>
      <c r="D518" s="26">
        <f t="shared" ref="D518:D581" si="105">+F517*(1+L518)</f>
        <v>36.542202449056191</v>
      </c>
      <c r="E518" s="26">
        <f>D518*(1-VLOOKUP(A518,USD!A:M,13,0))</f>
        <v>36.668498185194416</v>
      </c>
      <c r="F518">
        <v>36.6738</v>
      </c>
      <c r="G518" s="71">
        <f t="shared" si="102"/>
        <v>8.149414402675248E-3</v>
      </c>
      <c r="H518" s="71">
        <f>(B518/(D518*(1-VLOOKUP(A518,USD!A:M,13,0))))-1</f>
        <v>4.677088599031709E-3</v>
      </c>
      <c r="I518" s="71">
        <f t="shared" si="103"/>
        <v>4.5318456227607662E-3</v>
      </c>
      <c r="J518">
        <v>6394.3</v>
      </c>
      <c r="K518">
        <v>6382.72</v>
      </c>
      <c r="L518" s="71">
        <f t="shared" ref="L518:L581" si="106">+K518/J518-1</f>
        <v>-1.8109879111083416E-3</v>
      </c>
      <c r="M518" s="70">
        <f t="shared" ref="M518:M581" si="107">WEEKDAY(A518,2)</f>
        <v>4</v>
      </c>
    </row>
    <row r="519" spans="1:14">
      <c r="A519" s="68">
        <v>43126</v>
      </c>
      <c r="B519">
        <v>36.99</v>
      </c>
      <c r="C519" s="71">
        <f t="shared" si="104"/>
        <v>4.0716612377849071E-3</v>
      </c>
      <c r="D519" s="26">
        <f t="shared" si="105"/>
        <v>36.679028673355553</v>
      </c>
      <c r="E519" s="26">
        <f>D519*(1-VLOOKUP(A519,USD!A:M,13,0))</f>
        <v>36.693521260979367</v>
      </c>
      <c r="F519">
        <v>36.702800000000003</v>
      </c>
      <c r="G519" s="71">
        <f t="shared" si="102"/>
        <v>8.4781778005573738E-3</v>
      </c>
      <c r="H519" s="71">
        <f>(B519/(D519*(1-VLOOKUP(A519,USD!A:M,13,0))))-1</f>
        <v>8.0798661134742211E-3</v>
      </c>
      <c r="I519" s="71">
        <f t="shared" si="103"/>
        <v>7.8250160750676923E-3</v>
      </c>
      <c r="J519">
        <v>6382.72</v>
      </c>
      <c r="K519">
        <v>6383.63</v>
      </c>
      <c r="L519" s="71">
        <f t="shared" si="106"/>
        <v>1.4257244560300641E-4</v>
      </c>
      <c r="M519" s="70">
        <f t="shared" si="107"/>
        <v>5</v>
      </c>
    </row>
    <row r="520" spans="1:14">
      <c r="A520" s="68">
        <v>43129</v>
      </c>
      <c r="B520">
        <v>36.15</v>
      </c>
      <c r="C520" s="71">
        <f t="shared" si="104"/>
        <v>-2.2708840227088523E-2</v>
      </c>
      <c r="D520" s="26">
        <f t="shared" si="105"/>
        <v>36.278772996555254</v>
      </c>
      <c r="E520" s="26">
        <f>D520*(1-VLOOKUP(A520,USD!A:M,13,0))</f>
        <v>36.217432687709085</v>
      </c>
      <c r="F520">
        <v>36.179000000000002</v>
      </c>
      <c r="G520" s="71">
        <f t="shared" ref="G520:G583" si="108">+B520/D520-1</f>
        <v>-3.5495411205743732E-3</v>
      </c>
      <c r="H520" s="71">
        <f>(B520/(D520*(1-VLOOKUP(A520,USD!A:M,13,0))))-1</f>
        <v>-1.8618848080850237E-3</v>
      </c>
      <c r="I520" s="71">
        <f t="shared" si="103"/>
        <v>-8.0156997153058018E-4</v>
      </c>
      <c r="J520">
        <v>6383.63</v>
      </c>
      <c r="K520">
        <v>6309.88</v>
      </c>
      <c r="L520" s="71">
        <f t="shared" si="106"/>
        <v>-1.1552987876803589E-2</v>
      </c>
      <c r="M520" s="70">
        <f t="shared" si="107"/>
        <v>1</v>
      </c>
    </row>
    <row r="521" spans="1:14">
      <c r="A521" s="68">
        <v>43130</v>
      </c>
      <c r="B521">
        <v>36.24</v>
      </c>
      <c r="C521" s="71">
        <f t="shared" si="104"/>
        <v>2.4896265560165887E-3</v>
      </c>
      <c r="D521" s="26">
        <f t="shared" si="105"/>
        <v>36.199411995156801</v>
      </c>
      <c r="E521" s="26">
        <f>D521*(1-VLOOKUP(A521,USD!A:M,13,0))</f>
        <v>36.233447094691904</v>
      </c>
      <c r="F521">
        <v>36.208100000000002</v>
      </c>
      <c r="G521" s="71">
        <f t="shared" si="108"/>
        <v>1.1212338158594903E-3</v>
      </c>
      <c r="H521" s="71">
        <f>(B521/(D521*(1-VLOOKUP(A521,USD!A:M,13,0))))-1</f>
        <v>1.8085238456544417E-4</v>
      </c>
      <c r="I521" s="71">
        <f t="shared" si="103"/>
        <v>8.8101833567622023E-4</v>
      </c>
      <c r="J521">
        <v>6309.88</v>
      </c>
      <c r="K521">
        <v>6313.44</v>
      </c>
      <c r="L521" s="71">
        <f t="shared" si="106"/>
        <v>5.641945647143487E-4</v>
      </c>
      <c r="M521" s="70">
        <f t="shared" si="107"/>
        <v>2</v>
      </c>
    </row>
    <row r="522" spans="1:14">
      <c r="A522" s="68">
        <v>43131</v>
      </c>
      <c r="B522">
        <v>35.93</v>
      </c>
      <c r="C522" s="71">
        <f t="shared" si="104"/>
        <v>-8.554083885209729E-3</v>
      </c>
      <c r="D522" s="26">
        <f t="shared" si="105"/>
        <v>35.496376247180621</v>
      </c>
      <c r="E522" s="26">
        <f>D522*(1-VLOOKUP(A522,USD!A:M,13,0))</f>
        <v>35.681722684886587</v>
      </c>
      <c r="F522">
        <v>35.662500000000001</v>
      </c>
      <c r="G522" s="71">
        <f t="shared" si="108"/>
        <v>1.2216000579885034E-2</v>
      </c>
      <c r="H522" s="71">
        <f>(B522/(D522*(1-VLOOKUP(A522,USD!A:M,13,0))))-1</f>
        <v>6.9581089821812991E-3</v>
      </c>
      <c r="I522" s="71">
        <f t="shared" si="103"/>
        <v>7.5008762705923715E-3</v>
      </c>
      <c r="J522">
        <v>6313.44</v>
      </c>
      <c r="K522">
        <v>6189.34</v>
      </c>
      <c r="L522" s="71">
        <f t="shared" si="106"/>
        <v>-1.9656478876808769E-2</v>
      </c>
      <c r="M522" s="70">
        <f t="shared" si="107"/>
        <v>3</v>
      </c>
    </row>
    <row r="523" spans="1:14">
      <c r="A523" s="68">
        <v>43132</v>
      </c>
      <c r="B523">
        <v>34.35</v>
      </c>
      <c r="C523" s="71">
        <f t="shared" si="104"/>
        <v>-4.3974394656276061E-2</v>
      </c>
      <c r="D523" s="26">
        <f t="shared" si="105"/>
        <v>34.483610570755523</v>
      </c>
      <c r="E523" s="26">
        <f>D523*(1-VLOOKUP(A523,USD!A:M,13,0))</f>
        <v>34.536325706927258</v>
      </c>
      <c r="F523">
        <v>34.4923</v>
      </c>
      <c r="G523" s="71">
        <f t="shared" si="108"/>
        <v>-3.8746108236367149E-3</v>
      </c>
      <c r="H523" s="71">
        <f>(B523/(D523*(1-VLOOKUP(A523,USD!A:M,13,0))))-1</f>
        <v>-5.395064562119356E-3</v>
      </c>
      <c r="I523" s="71">
        <f t="shared" si="103"/>
        <v>-4.1255584579746873E-3</v>
      </c>
      <c r="J523">
        <v>6189.34</v>
      </c>
      <c r="K523">
        <v>5984.74</v>
      </c>
      <c r="L523" s="71">
        <f t="shared" si="106"/>
        <v>-3.3056836431671233E-2</v>
      </c>
      <c r="M523" s="70">
        <f t="shared" si="107"/>
        <v>4</v>
      </c>
    </row>
    <row r="524" spans="1:14">
      <c r="A524" s="68">
        <v>43133</v>
      </c>
      <c r="B524">
        <v>34.229999999999997</v>
      </c>
      <c r="C524" s="71">
        <f t="shared" si="104"/>
        <v>-3.4934497816595522E-3</v>
      </c>
      <c r="D524" s="26">
        <f t="shared" si="105"/>
        <v>34.608201468234213</v>
      </c>
      <c r="E524" s="26">
        <f>D524*(1-VLOOKUP(A524,USD!A:M,13,0))</f>
        <v>34.47082574088823</v>
      </c>
      <c r="F524">
        <v>34.489600000000003</v>
      </c>
      <c r="G524" s="71">
        <f t="shared" si="108"/>
        <v>-1.0928087915269336E-2</v>
      </c>
      <c r="H524" s="71">
        <f>(B524/(D524*(1-VLOOKUP(A524,USD!A:M,13,0))))-1</f>
        <v>-6.9863641416217925E-3</v>
      </c>
      <c r="I524" s="71">
        <f t="shared" si="103"/>
        <v>-7.5269066617185132E-3</v>
      </c>
      <c r="J524">
        <v>5984.74</v>
      </c>
      <c r="K524">
        <v>6004.85</v>
      </c>
      <c r="L524" s="71">
        <f t="shared" si="106"/>
        <v>3.3602128079082139E-3</v>
      </c>
      <c r="M524" s="70">
        <f t="shared" si="107"/>
        <v>5</v>
      </c>
    </row>
    <row r="525" spans="1:14">
      <c r="A525" s="68">
        <v>43136</v>
      </c>
      <c r="B525">
        <v>34.049999999999997</v>
      </c>
      <c r="C525" s="71">
        <f t="shared" si="104"/>
        <v>-5.2585451358457824E-3</v>
      </c>
      <c r="D525" s="26">
        <f t="shared" si="105"/>
        <v>34.451519773516409</v>
      </c>
      <c r="E525" s="26">
        <f>D525*(1-VLOOKUP(A525,USD!A:M,13,0))</f>
        <v>34.478160847325775</v>
      </c>
      <c r="F525">
        <v>34.451900000000002</v>
      </c>
      <c r="G525" s="71">
        <f t="shared" si="108"/>
        <v>-1.1654631672448512E-2</v>
      </c>
      <c r="H525" s="71">
        <f>(B525/(D525*(1-VLOOKUP(A525,USD!A:M,13,0))))-1</f>
        <v>-1.2418320374504188E-2</v>
      </c>
      <c r="I525" s="71">
        <f t="shared" si="103"/>
        <v>-1.1665539491290899E-2</v>
      </c>
      <c r="J525">
        <v>6004.85</v>
      </c>
      <c r="K525">
        <v>5998.22</v>
      </c>
      <c r="L525" s="71">
        <f t="shared" si="106"/>
        <v>-1.104107513093644E-3</v>
      </c>
      <c r="M525" s="70">
        <f t="shared" si="107"/>
        <v>1</v>
      </c>
    </row>
    <row r="526" spans="1:14">
      <c r="A526" s="68">
        <v>43137</v>
      </c>
      <c r="B526">
        <v>33.479999999999997</v>
      </c>
      <c r="C526" s="71">
        <f t="shared" si="104"/>
        <v>-1.6740088105726914E-2</v>
      </c>
      <c r="D526" s="26">
        <f t="shared" si="105"/>
        <v>32.763485683085982</v>
      </c>
      <c r="E526" s="26">
        <f>D526*(1-VLOOKUP(A526,USD!A:M,13,0))</f>
        <v>32.907017442990416</v>
      </c>
      <c r="F526">
        <v>32.786999999999999</v>
      </c>
      <c r="G526" s="71">
        <f t="shared" si="108"/>
        <v>2.1869294489746949E-2</v>
      </c>
      <c r="H526" s="71">
        <f>(B526/(D526*(1-VLOOKUP(A526,USD!A:M,13,0))))-1</f>
        <v>1.7412169243300246E-2</v>
      </c>
      <c r="I526" s="71">
        <f t="shared" si="103"/>
        <v>2.113642602250887E-2</v>
      </c>
      <c r="J526">
        <v>5998.22</v>
      </c>
      <c r="K526">
        <v>5704.26</v>
      </c>
      <c r="L526" s="71">
        <f t="shared" si="106"/>
        <v>-4.9007872335459557E-2</v>
      </c>
      <c r="M526" s="70">
        <f t="shared" si="107"/>
        <v>2</v>
      </c>
      <c r="N526" s="50" t="s">
        <v>666</v>
      </c>
    </row>
    <row r="527" spans="1:14">
      <c r="A527" s="68">
        <v>43138</v>
      </c>
      <c r="B527">
        <v>32.76</v>
      </c>
      <c r="C527" s="71">
        <f t="shared" si="104"/>
        <v>-2.1505376344086002E-2</v>
      </c>
      <c r="D527" s="26">
        <f t="shared" si="105"/>
        <v>32.827637013389996</v>
      </c>
      <c r="E527" s="26">
        <f>D527*(1-VLOOKUP(A527,USD!A:M,13,0))</f>
        <v>32.635749144619986</v>
      </c>
      <c r="F527">
        <v>32.612200000000001</v>
      </c>
      <c r="G527" s="71">
        <f t="shared" si="108"/>
        <v>-2.0603680174241523E-3</v>
      </c>
      <c r="H527" s="71">
        <f>(B527/(D527*(1-VLOOKUP(A527,USD!A:M,13,0))))-1</f>
        <v>3.8072009571288312E-3</v>
      </c>
      <c r="I527" s="71">
        <f t="shared" si="103"/>
        <v>4.5320462894253843E-3</v>
      </c>
      <c r="J527">
        <v>5704.26</v>
      </c>
      <c r="K527">
        <v>5711.33</v>
      </c>
      <c r="L527" s="71">
        <f t="shared" si="106"/>
        <v>1.2394245704088203E-3</v>
      </c>
      <c r="M527" s="70">
        <f t="shared" si="107"/>
        <v>3</v>
      </c>
    </row>
    <row r="528" spans="1:14" ht="28">
      <c r="A528" s="68">
        <v>43139</v>
      </c>
      <c r="B528">
        <v>32.515000000000001</v>
      </c>
      <c r="C528" s="71">
        <f t="shared" si="104"/>
        <v>-7.4786324786324521E-3</v>
      </c>
      <c r="D528" s="26">
        <f t="shared" si="105"/>
        <v>32.927111383162945</v>
      </c>
      <c r="E528" s="26">
        <f>D528*(1-VLOOKUP(A528,USD!A:M,13,0))</f>
        <v>32.648432671721388</v>
      </c>
      <c r="F528">
        <v>32.6462</v>
      </c>
      <c r="G528" s="71">
        <f t="shared" si="108"/>
        <v>-1.2515868105383632E-2</v>
      </c>
      <c r="H528" s="71">
        <f>(B528/(D528*(1-VLOOKUP(A528,USD!A:M,13,0))))-1</f>
        <v>-4.0869548949882262E-3</v>
      </c>
      <c r="I528" s="71">
        <f t="shared" si="103"/>
        <v>-4.0188444596921391E-3</v>
      </c>
      <c r="J528">
        <v>5711.33</v>
      </c>
      <c r="K528">
        <v>5766.48</v>
      </c>
      <c r="L528" s="71">
        <f t="shared" si="106"/>
        <v>9.6562446925672063E-3</v>
      </c>
      <c r="M528" s="70">
        <f t="shared" si="107"/>
        <v>4</v>
      </c>
      <c r="N528" s="50" t="s">
        <v>673</v>
      </c>
    </row>
    <row r="529" spans="1:14">
      <c r="A529" s="68">
        <v>43140</v>
      </c>
      <c r="B529">
        <v>31.59</v>
      </c>
      <c r="C529" s="71">
        <f t="shared" si="104"/>
        <v>-2.8448408426879901E-2</v>
      </c>
      <c r="D529" s="26">
        <f t="shared" si="105"/>
        <v>31.448366487007672</v>
      </c>
      <c r="E529" s="26">
        <f>D529*(1-VLOOKUP(A529,USD!A:M,13,0))</f>
        <v>31.727051959734304</v>
      </c>
      <c r="F529">
        <v>31.6113</v>
      </c>
      <c r="G529" s="71">
        <f t="shared" si="108"/>
        <v>4.5036842549783795E-3</v>
      </c>
      <c r="H529" s="71">
        <f>(B529/(D529*(1-VLOOKUP(A529,USD!A:M,13,0))))-1</f>
        <v>-4.3197193331495631E-3</v>
      </c>
      <c r="I529" s="71">
        <f t="shared" si="103"/>
        <v>-6.7380968198083036E-4</v>
      </c>
      <c r="J529">
        <v>5766.48</v>
      </c>
      <c r="K529">
        <v>5554.9</v>
      </c>
      <c r="L529" s="71">
        <f t="shared" si="106"/>
        <v>-3.6691361107642817E-2</v>
      </c>
      <c r="M529" s="70">
        <f t="shared" si="107"/>
        <v>5</v>
      </c>
      <c r="N529" s="50" t="s">
        <v>676</v>
      </c>
    </row>
    <row r="530" spans="1:14">
      <c r="A530" s="68">
        <v>43143</v>
      </c>
      <c r="B530">
        <v>32.68</v>
      </c>
      <c r="C530" s="71">
        <f t="shared" si="104"/>
        <v>3.4504590060145501E-2</v>
      </c>
      <c r="D530" s="26">
        <f t="shared" si="105"/>
        <v>32.431899733568564</v>
      </c>
      <c r="E530" s="26">
        <f>D530*(1-VLOOKUP(A530,USD!A:M,13,0))</f>
        <v>32.370406546844137</v>
      </c>
      <c r="F530">
        <v>32.457999999999998</v>
      </c>
      <c r="G530" s="71">
        <f t="shared" si="108"/>
        <v>7.6498838634062594E-3</v>
      </c>
      <c r="H530" s="71">
        <f>(B530/(D530*(1-VLOOKUP(A530,USD!A:M,13,0))))-1</f>
        <v>9.5640891228179203E-3</v>
      </c>
      <c r="I530" s="71">
        <f t="shared" si="103"/>
        <v>6.8396081089407978E-3</v>
      </c>
      <c r="J530">
        <v>5554.9</v>
      </c>
      <c r="K530">
        <v>5699.1</v>
      </c>
      <c r="L530" s="71">
        <f t="shared" si="106"/>
        <v>2.5959063169454177E-2</v>
      </c>
      <c r="M530" s="70">
        <f t="shared" si="107"/>
        <v>1</v>
      </c>
    </row>
    <row r="531" spans="1:14">
      <c r="A531" s="68">
        <v>43144</v>
      </c>
      <c r="B531">
        <v>32.999000000000002</v>
      </c>
      <c r="C531" s="71">
        <f t="shared" si="104"/>
        <v>9.7613219094248027E-3</v>
      </c>
      <c r="D531" s="26">
        <f t="shared" si="105"/>
        <v>32.673566545594916</v>
      </c>
      <c r="E531" s="26">
        <f>D531*(1-VLOOKUP(A531,USD!A:M,13,0))</f>
        <v>32.641332141125922</v>
      </c>
      <c r="F531">
        <v>32.6541</v>
      </c>
      <c r="G531" s="71">
        <f t="shared" si="108"/>
        <v>9.9601448146455773E-3</v>
      </c>
      <c r="H531" s="71">
        <f>(B531/(D531*(1-VLOOKUP(A531,USD!A:M,13,0))))-1</f>
        <v>1.0957514151925363E-2</v>
      </c>
      <c r="I531" s="71">
        <f t="shared" si="103"/>
        <v>1.0562226489169824E-2</v>
      </c>
      <c r="J531">
        <v>5699.1</v>
      </c>
      <c r="K531">
        <v>5736.95</v>
      </c>
      <c r="L531" s="71">
        <f t="shared" si="106"/>
        <v>6.6413995192222686E-3</v>
      </c>
      <c r="M531" s="70">
        <f t="shared" si="107"/>
        <v>2</v>
      </c>
    </row>
    <row r="532" spans="1:14">
      <c r="A532" s="68">
        <v>43145</v>
      </c>
      <c r="B532">
        <v>33.47</v>
      </c>
      <c r="C532" s="71">
        <f t="shared" si="104"/>
        <v>1.4273159792720813E-2</v>
      </c>
      <c r="D532" s="26">
        <f t="shared" si="105"/>
        <v>32.755871029554037</v>
      </c>
      <c r="E532" s="26">
        <f>D532*(1-VLOOKUP(A532,USD!A:M,13,0))</f>
        <v>32.865132315237943</v>
      </c>
      <c r="F532">
        <v>32.889099999999999</v>
      </c>
      <c r="G532" s="71">
        <f t="shared" si="108"/>
        <v>2.1801556423324486E-2</v>
      </c>
      <c r="H532" s="71">
        <f>(B532/(D532*(1-VLOOKUP(A532,USD!A:M,13,0))))-1</f>
        <v>1.8404541291976217E-2</v>
      </c>
      <c r="I532" s="71">
        <f t="shared" si="103"/>
        <v>1.7662386626572379E-2</v>
      </c>
      <c r="J532">
        <v>5736.95</v>
      </c>
      <c r="K532">
        <v>5754.83</v>
      </c>
      <c r="L532" s="71">
        <f t="shared" si="106"/>
        <v>3.1166386320258255E-3</v>
      </c>
      <c r="M532" s="70">
        <f t="shared" si="107"/>
        <v>3</v>
      </c>
    </row>
    <row r="533" spans="1:14">
      <c r="A533" s="68">
        <v>43146</v>
      </c>
      <c r="B533">
        <v>34.020000000000003</v>
      </c>
      <c r="C533" s="71">
        <f t="shared" si="104"/>
        <v>1.6432626232447012E-2</v>
      </c>
      <c r="D533" s="26">
        <f t="shared" si="105"/>
        <v>32.889099999999999</v>
      </c>
      <c r="E533" s="26">
        <f>D533*(1-VLOOKUP(A533,USD!A:M,13,0))</f>
        <v>33.054085894848527</v>
      </c>
      <c r="F533">
        <v>33.049300000000002</v>
      </c>
      <c r="G533" s="71">
        <f t="shared" si="108"/>
        <v>3.438525225682687E-2</v>
      </c>
      <c r="H533" s="71">
        <f>(B533/(D533*(1-VLOOKUP(A533,USD!A:M,13,0))))-1</f>
        <v>2.9222230141962902E-2</v>
      </c>
      <c r="I533" s="71">
        <f t="shared" si="103"/>
        <v>2.9371272613943455E-2</v>
      </c>
      <c r="J533">
        <v>5754.83</v>
      </c>
      <c r="K533">
        <v>5754.83</v>
      </c>
      <c r="L533" s="71">
        <f t="shared" si="106"/>
        <v>0</v>
      </c>
      <c r="M533" s="70">
        <f t="shared" si="107"/>
        <v>4</v>
      </c>
      <c r="N533" s="50" t="s">
        <v>683</v>
      </c>
    </row>
    <row r="534" spans="1:14">
      <c r="A534" s="68">
        <v>43147</v>
      </c>
      <c r="B534">
        <v>34.08</v>
      </c>
      <c r="C534" s="71">
        <f t="shared" si="104"/>
        <v>1.7636684303350414E-3</v>
      </c>
      <c r="D534" s="26">
        <f t="shared" si="105"/>
        <v>33.049300000000002</v>
      </c>
      <c r="E534" s="26">
        <f>D534*(1-VLOOKUP(A534,USD!A:M,13,0))</f>
        <v>32.956762624707814</v>
      </c>
      <c r="F534">
        <v>32.952599999999997</v>
      </c>
      <c r="G534" s="71">
        <f t="shared" si="108"/>
        <v>3.1186742230546294E-2</v>
      </c>
      <c r="H534" s="71">
        <f>(B534/(D534*(1-VLOOKUP(A534,USD!A:M,13,0))))-1</f>
        <v>3.4082151456529486E-2</v>
      </c>
      <c r="I534" s="71">
        <f t="shared" si="103"/>
        <v>3.4212778354363538E-2</v>
      </c>
      <c r="J534">
        <v>5754.83</v>
      </c>
      <c r="K534">
        <v>5754.83</v>
      </c>
      <c r="L534" s="71">
        <f t="shared" si="106"/>
        <v>0</v>
      </c>
      <c r="M534" s="70">
        <f t="shared" si="107"/>
        <v>5</v>
      </c>
    </row>
    <row r="535" spans="1:14">
      <c r="A535" s="68">
        <v>43150</v>
      </c>
      <c r="B535">
        <v>34.08</v>
      </c>
      <c r="C535" s="71">
        <f t="shared" si="104"/>
        <v>0</v>
      </c>
      <c r="D535" s="26">
        <f t="shared" si="105"/>
        <v>32.952599999999997</v>
      </c>
      <c r="E535" s="26">
        <f>D535*(1-VLOOKUP(A535,USD!A:M,13,0))</f>
        <v>32.914009588041317</v>
      </c>
      <c r="F535" s="70">
        <v>32.952599999999997</v>
      </c>
      <c r="G535" s="71">
        <f t="shared" si="108"/>
        <v>3.4212778354363538E-2</v>
      </c>
      <c r="H535" s="71">
        <f>(B535/(D535*(1-VLOOKUP(A535,USD!A:M,13,0))))-1</f>
        <v>3.5425353111105728E-2</v>
      </c>
      <c r="I535" s="71">
        <f t="shared" si="103"/>
        <v>3.4212778354363538E-2</v>
      </c>
      <c r="J535">
        <v>5754.83</v>
      </c>
      <c r="K535">
        <v>5754.83</v>
      </c>
      <c r="L535" s="71">
        <f t="shared" si="106"/>
        <v>0</v>
      </c>
      <c r="M535" s="70">
        <f t="shared" si="107"/>
        <v>1</v>
      </c>
    </row>
    <row r="536" spans="1:14">
      <c r="A536" s="68">
        <v>43151</v>
      </c>
      <c r="B536">
        <v>33.5</v>
      </c>
      <c r="C536" s="71">
        <f t="shared" si="104"/>
        <v>-1.7018779342723001E-2</v>
      </c>
      <c r="D536" s="26">
        <f t="shared" si="105"/>
        <v>32.952599999999997</v>
      </c>
      <c r="E536" s="26">
        <f>D536*(1-VLOOKUP(A536,USD!A:M,13,0))</f>
        <v>32.768091254485036</v>
      </c>
      <c r="F536" s="70">
        <v>32.730800000000002</v>
      </c>
      <c r="G536" s="71">
        <f t="shared" si="108"/>
        <v>1.6611739286126248E-2</v>
      </c>
      <c r="H536" s="71">
        <f>(B536/(D536*(1-VLOOKUP(A536,USD!A:M,13,0))))-1</f>
        <v>2.2336020118803424E-2</v>
      </c>
      <c r="I536" s="71">
        <f t="shared" si="103"/>
        <v>2.3500800469282712E-2</v>
      </c>
      <c r="J536">
        <v>5754.83</v>
      </c>
      <c r="K536">
        <v>5754.83</v>
      </c>
      <c r="L536" s="71">
        <f t="shared" si="106"/>
        <v>0</v>
      </c>
      <c r="M536" s="70">
        <f t="shared" si="107"/>
        <v>2</v>
      </c>
    </row>
    <row r="537" spans="1:14">
      <c r="A537" s="68">
        <v>43152</v>
      </c>
      <c r="B537">
        <v>33.630000000000003</v>
      </c>
      <c r="C537" s="71">
        <f t="shared" si="104"/>
        <v>3.8805970149253799E-3</v>
      </c>
      <c r="D537" s="26">
        <f t="shared" si="105"/>
        <v>32.730800000000002</v>
      </c>
      <c r="E537" s="26">
        <f>D537*(1-VLOOKUP(A537,USD!A:M,13,0))</f>
        <v>32.740892940754968</v>
      </c>
      <c r="F537">
        <v>32.737499999999997</v>
      </c>
      <c r="G537" s="71">
        <f t="shared" si="108"/>
        <v>2.747259462035756E-2</v>
      </c>
      <c r="H537" s="71">
        <f>(B537/(D537*(1-VLOOKUP(A537,USD!A:M,13,0))))-1</f>
        <v>2.7155858603303384E-2</v>
      </c>
      <c r="I537" s="71">
        <f t="shared" si="103"/>
        <v>2.726231386025213E-2</v>
      </c>
      <c r="J537">
        <v>5754.83</v>
      </c>
      <c r="K537">
        <v>5754.83</v>
      </c>
      <c r="L537" s="71">
        <f t="shared" si="106"/>
        <v>0</v>
      </c>
      <c r="M537" s="70">
        <f t="shared" si="107"/>
        <v>3</v>
      </c>
      <c r="N537" s="50" t="s">
        <v>693</v>
      </c>
    </row>
    <row r="538" spans="1:14">
      <c r="A538" s="68">
        <v>43153</v>
      </c>
      <c r="B538">
        <v>33.700000000000003</v>
      </c>
      <c r="C538" s="71">
        <f t="shared" si="104"/>
        <v>2.0814748736246447E-3</v>
      </c>
      <c r="D538" s="26">
        <f t="shared" si="105"/>
        <v>33.425263800147</v>
      </c>
      <c r="E538" s="26">
        <f>D538*(1-VLOOKUP(A538,USD!A:M,13,0))</f>
        <v>33.452008506990516</v>
      </c>
      <c r="F538">
        <v>33.526800000000001</v>
      </c>
      <c r="G538" s="71">
        <f t="shared" si="108"/>
        <v>8.2194175488241594E-3</v>
      </c>
      <c r="H538" s="71">
        <f>(B538/(D538*(1-VLOOKUP(A538,USD!A:M,13,0))))-1</f>
        <v>7.4133513674572438E-3</v>
      </c>
      <c r="I538" s="71">
        <f t="shared" si="103"/>
        <v>5.1660164405789022E-3</v>
      </c>
      <c r="J538">
        <v>5754.83</v>
      </c>
      <c r="K538">
        <v>5875.73</v>
      </c>
      <c r="L538" s="71">
        <f t="shared" si="106"/>
        <v>2.1008439867033379E-2</v>
      </c>
      <c r="M538" s="70">
        <f t="shared" si="107"/>
        <v>4</v>
      </c>
    </row>
    <row r="539" spans="1:14">
      <c r="A539" s="68">
        <v>43154</v>
      </c>
      <c r="B539">
        <v>33.926499999999997</v>
      </c>
      <c r="C539" s="71">
        <f t="shared" si="104"/>
        <v>6.7210682492579998E-3</v>
      </c>
      <c r="D539" s="26">
        <f t="shared" si="105"/>
        <v>33.652046268974246</v>
      </c>
      <c r="E539" s="26">
        <f>D539*(1-VLOOKUP(A539,USD!A:M,13,0))</f>
        <v>33.69085357753044</v>
      </c>
      <c r="F539">
        <v>33.701000000000001</v>
      </c>
      <c r="G539" s="71">
        <f t="shared" si="108"/>
        <v>8.1556327609946244E-3</v>
      </c>
      <c r="H539" s="71">
        <f>(B539/(D539*(1-VLOOKUP(A539,USD!A:M,13,0))))-1</f>
        <v>6.9943737675650652E-3</v>
      </c>
      <c r="I539" s="71">
        <f t="shared" si="103"/>
        <v>6.6911961069402448E-3</v>
      </c>
      <c r="J539">
        <v>5875.73</v>
      </c>
      <c r="K539">
        <v>5897.68</v>
      </c>
      <c r="L539" s="71">
        <f t="shared" si="106"/>
        <v>3.7357060314209267E-3</v>
      </c>
      <c r="M539" s="70">
        <f t="shared" si="107"/>
        <v>5</v>
      </c>
    </row>
    <row r="540" spans="1:14">
      <c r="A540" s="68">
        <v>43157</v>
      </c>
      <c r="B540">
        <v>35.052500000000002</v>
      </c>
      <c r="C540" s="71">
        <f t="shared" si="104"/>
        <v>3.3189394720940957E-2</v>
      </c>
      <c r="D540" s="26">
        <f t="shared" si="105"/>
        <v>34.455285074809076</v>
      </c>
      <c r="E540" s="26">
        <f>D540*(1-VLOOKUP(A540,USD!A:M,13,0))</f>
        <v>34.622039016332231</v>
      </c>
      <c r="F540">
        <v>34.6877</v>
      </c>
      <c r="G540" s="71">
        <f t="shared" si="108"/>
        <v>1.7333042634656959E-2</v>
      </c>
      <c r="H540" s="71">
        <f>(B540/(D540*(1-VLOOKUP(A540,USD!A:M,13,0))))-1</f>
        <v>1.2433149401302135E-2</v>
      </c>
      <c r="I540" s="71">
        <f t="shared" si="103"/>
        <v>1.0516696119950319E-2</v>
      </c>
      <c r="J540">
        <v>5897.68</v>
      </c>
      <c r="K540">
        <v>6029.68</v>
      </c>
      <c r="L540" s="71">
        <f t="shared" si="106"/>
        <v>2.238168228862869E-2</v>
      </c>
      <c r="M540" s="70">
        <f t="shared" si="107"/>
        <v>1</v>
      </c>
    </row>
    <row r="541" spans="1:14">
      <c r="A541" s="68">
        <v>43158</v>
      </c>
      <c r="B541">
        <v>34.090000000000003</v>
      </c>
      <c r="C541" s="71">
        <f t="shared" si="104"/>
        <v>-2.7458811782326453E-2</v>
      </c>
      <c r="D541" s="26">
        <f t="shared" si="105"/>
        <v>34.57770596648578</v>
      </c>
      <c r="E541" s="26">
        <f>D541*(1-VLOOKUP(A541,USD!A:M,13,0))</f>
        <v>34.41700069964601</v>
      </c>
      <c r="F541">
        <v>34.394199999999998</v>
      </c>
      <c r="G541" s="71">
        <f t="shared" si="108"/>
        <v>-1.4104636292485151E-2</v>
      </c>
      <c r="H541" s="71">
        <f>(B541/(D541*(1-VLOOKUP(A541,USD!A:M,13,0))))-1</f>
        <v>-9.5011387685902671E-3</v>
      </c>
      <c r="I541" s="71">
        <f t="shared" si="103"/>
        <v>-8.8445144820927801E-3</v>
      </c>
      <c r="J541">
        <v>6029.68</v>
      </c>
      <c r="K541">
        <v>6010.56</v>
      </c>
      <c r="L541" s="71">
        <f t="shared" si="106"/>
        <v>-3.1709808812407925E-3</v>
      </c>
      <c r="M541" s="70">
        <f t="shared" si="107"/>
        <v>2</v>
      </c>
    </row>
    <row r="542" spans="1:14">
      <c r="A542" s="68">
        <v>43159</v>
      </c>
      <c r="B542">
        <v>34.42</v>
      </c>
      <c r="C542" s="71">
        <f t="shared" si="104"/>
        <v>9.6802581402171128E-3</v>
      </c>
      <c r="D542" s="26">
        <f t="shared" si="105"/>
        <v>34.469276515998502</v>
      </c>
      <c r="E542" s="26">
        <f>D542*(1-VLOOKUP(A542,USD!A:M,13,0))</f>
        <v>34.448493488519951</v>
      </c>
      <c r="F542">
        <v>34.432699999999997</v>
      </c>
      <c r="G542" s="71">
        <f t="shared" si="108"/>
        <v>-1.4295779018056454E-3</v>
      </c>
      <c r="H542" s="71">
        <f>(B542/(D542*(1-VLOOKUP(A542,USD!A:M,13,0))))-1</f>
        <v>-8.271330799833887E-4</v>
      </c>
      <c r="I542" s="71">
        <f t="shared" si="103"/>
        <v>-3.6883543840582345E-4</v>
      </c>
      <c r="J542">
        <v>6010.56</v>
      </c>
      <c r="K542">
        <v>6023.68</v>
      </c>
      <c r="L542" s="71">
        <f t="shared" si="106"/>
        <v>2.1828248948516649E-3</v>
      </c>
      <c r="M542" s="70">
        <f t="shared" si="107"/>
        <v>3</v>
      </c>
    </row>
    <row r="543" spans="1:14">
      <c r="A543" s="68">
        <v>43160</v>
      </c>
      <c r="B543">
        <v>34.47</v>
      </c>
      <c r="C543" s="71">
        <f t="shared" si="104"/>
        <v>1.4526438117372642E-3</v>
      </c>
      <c r="D543" s="26">
        <f t="shared" si="105"/>
        <v>34.81305749873831</v>
      </c>
      <c r="E543" s="26">
        <f>D543*(1-VLOOKUP(A543,USD!A:M,13,0))</f>
        <v>34.693875811992278</v>
      </c>
      <c r="F543">
        <v>34.729500000000002</v>
      </c>
      <c r="G543" s="71">
        <f t="shared" si="108"/>
        <v>-9.8542766245321989E-3</v>
      </c>
      <c r="H543" s="71">
        <f>(B543/(D543*(1-VLOOKUP(A543,USD!A:M,13,0))))-1</f>
        <v>-6.4528913749928307E-3</v>
      </c>
      <c r="I543" s="71">
        <f t="shared" si="103"/>
        <v>-7.4720338617026982E-3</v>
      </c>
      <c r="J543">
        <v>6023.68</v>
      </c>
      <c r="K543">
        <v>6090.22</v>
      </c>
      <c r="L543" s="71">
        <f t="shared" si="106"/>
        <v>1.1046403527411819E-2</v>
      </c>
      <c r="M543" s="70">
        <f t="shared" si="107"/>
        <v>4</v>
      </c>
    </row>
    <row r="544" spans="1:14">
      <c r="A544" s="68">
        <v>43161</v>
      </c>
      <c r="B544">
        <v>34.76</v>
      </c>
      <c r="C544" s="71">
        <f t="shared" si="104"/>
        <v>8.4131128517550557E-3</v>
      </c>
      <c r="D544" s="26">
        <f t="shared" si="105"/>
        <v>34.536299186236292</v>
      </c>
      <c r="E544" s="26">
        <f>D544*(1-VLOOKUP(A544,USD!A:M,13,0))</f>
        <v>34.671535080733491</v>
      </c>
      <c r="F544">
        <v>34.639499999999998</v>
      </c>
      <c r="G544" s="71">
        <f t="shared" si="108"/>
        <v>6.4772665003103302E-3</v>
      </c>
      <c r="H544" s="71">
        <f>(B544/(D544*(1-VLOOKUP(A544,USD!A:M,13,0))))-1</f>
        <v>2.5515143491776637E-3</v>
      </c>
      <c r="I544" s="71">
        <f t="shared" si="103"/>
        <v>3.4786876253987131E-3</v>
      </c>
      <c r="J544">
        <v>6090.22</v>
      </c>
      <c r="K544">
        <v>6056.34</v>
      </c>
      <c r="L544" s="71">
        <f t="shared" si="106"/>
        <v>-5.5630174279418521E-3</v>
      </c>
      <c r="M544" s="70">
        <f t="shared" si="107"/>
        <v>5</v>
      </c>
      <c r="N544" s="50" t="s">
        <v>708</v>
      </c>
    </row>
    <row r="545" spans="1:14">
      <c r="A545" s="68">
        <v>43164</v>
      </c>
      <c r="B545">
        <v>35.04</v>
      </c>
      <c r="C545" s="71">
        <f t="shared" si="104"/>
        <v>8.0552359033372323E-3</v>
      </c>
      <c r="D545" s="26">
        <f t="shared" si="105"/>
        <v>34.683883657456484</v>
      </c>
      <c r="E545" s="26">
        <f>D545*(1-VLOOKUP(A545,USD!A:M,13,0))</f>
        <v>34.642651028193193</v>
      </c>
      <c r="F545">
        <v>34.649799999999999</v>
      </c>
      <c r="G545" s="71">
        <f t="shared" si="108"/>
        <v>1.026748751842721E-2</v>
      </c>
      <c r="H545" s="71">
        <f>(B545/(D545*(1-VLOOKUP(A545,USD!A:M,13,0))))-1</f>
        <v>1.1469935470106885E-2</v>
      </c>
      <c r="I545" s="71">
        <f t="shared" si="103"/>
        <v>1.126124826117314E-2</v>
      </c>
      <c r="J545">
        <v>6056.34</v>
      </c>
      <c r="K545">
        <v>6064.1</v>
      </c>
      <c r="L545" s="71">
        <f t="shared" si="106"/>
        <v>1.281301908413468E-3</v>
      </c>
      <c r="M545" s="70">
        <f t="shared" si="107"/>
        <v>1</v>
      </c>
      <c r="N545" s="50" t="s">
        <v>715</v>
      </c>
    </row>
    <row r="546" spans="1:14">
      <c r="A546" s="68">
        <v>43165</v>
      </c>
      <c r="B546">
        <v>35.429900000000004</v>
      </c>
      <c r="C546" s="71">
        <f t="shared" si="104"/>
        <v>1.1127283105022867E-2</v>
      </c>
      <c r="D546" s="26">
        <f t="shared" si="105"/>
        <v>35.115370439801453</v>
      </c>
      <c r="E546" s="26">
        <f>D546*(1-VLOOKUP(A546,USD!A:M,13,0))</f>
        <v>35.245736619268385</v>
      </c>
      <c r="F546">
        <v>35.259700000000002</v>
      </c>
      <c r="G546" s="71">
        <f t="shared" si="108"/>
        <v>8.9570338076812028E-3</v>
      </c>
      <c r="H546" s="71">
        <f>(B546/(D546*(1-VLOOKUP(A546,USD!A:M,13,0))))-1</f>
        <v>5.2251250334469646E-3</v>
      </c>
      <c r="I546" s="71">
        <f t="shared" si="103"/>
        <v>4.827040502329849E-3</v>
      </c>
      <c r="J546">
        <v>6064.1</v>
      </c>
      <c r="K546">
        <v>6145.58</v>
      </c>
      <c r="L546" s="71">
        <f t="shared" si="106"/>
        <v>1.3436453884335675E-2</v>
      </c>
      <c r="M546" s="70">
        <f t="shared" si="107"/>
        <v>2</v>
      </c>
    </row>
    <row r="547" spans="1:14">
      <c r="A547" s="68">
        <v>43166</v>
      </c>
      <c r="B547">
        <v>35.159999999999997</v>
      </c>
      <c r="C547" s="71">
        <f t="shared" si="104"/>
        <v>-7.6178594915595754E-3</v>
      </c>
      <c r="D547" s="26">
        <f t="shared" si="105"/>
        <v>34.920676559901587</v>
      </c>
      <c r="E547" s="26">
        <f>D547*(1-VLOOKUP(A547,USD!A:M,13,0))</f>
        <v>34.85839098426738</v>
      </c>
      <c r="F547">
        <v>34.856299999999997</v>
      </c>
      <c r="G547" s="71">
        <f t="shared" si="108"/>
        <v>6.8533448854544154E-3</v>
      </c>
      <c r="H547" s="71">
        <f>(B547/(D547*(1-VLOOKUP(A547,USD!A:M,13,0))))-1</f>
        <v>8.6524078483352085E-3</v>
      </c>
      <c r="I547" s="71">
        <f t="shared" si="103"/>
        <v>8.7129155991887419E-3</v>
      </c>
      <c r="J547">
        <v>6145.58</v>
      </c>
      <c r="K547">
        <v>6086.49</v>
      </c>
      <c r="L547" s="71">
        <f t="shared" si="106"/>
        <v>-9.6150404030214132E-3</v>
      </c>
      <c r="M547" s="70">
        <f t="shared" si="107"/>
        <v>3</v>
      </c>
    </row>
    <row r="548" spans="1:14">
      <c r="A548" s="68">
        <v>43167</v>
      </c>
      <c r="B548">
        <v>35.229999999999997</v>
      </c>
      <c r="C548" s="71">
        <f t="shared" si="104"/>
        <v>1.9908987485779406E-3</v>
      </c>
      <c r="D548" s="26">
        <f t="shared" si="105"/>
        <v>35.114121934481126</v>
      </c>
      <c r="E548" s="26">
        <f>D548*(1-VLOOKUP(A548,USD!A:M,13,0))</f>
        <v>34.994813394905428</v>
      </c>
      <c r="F548">
        <v>35.023000000000003</v>
      </c>
      <c r="G548" s="71">
        <f t="shared" si="108"/>
        <v>3.3000416679958011E-3</v>
      </c>
      <c r="H548" s="71">
        <f>(B548/(D548*(1-VLOOKUP(A548,USD!A:M,13,0))))-1</f>
        <v>6.720613207464865E-3</v>
      </c>
      <c r="I548" s="71">
        <f t="shared" si="103"/>
        <v>5.9104017360018801E-3</v>
      </c>
      <c r="J548">
        <v>6086.49</v>
      </c>
      <c r="K548">
        <v>6131.51</v>
      </c>
      <c r="L548" s="71">
        <f t="shared" si="106"/>
        <v>7.3967097621125966E-3</v>
      </c>
      <c r="M548" s="70">
        <f t="shared" si="107"/>
        <v>4</v>
      </c>
    </row>
    <row r="549" spans="1:14">
      <c r="A549" s="68">
        <v>43168</v>
      </c>
      <c r="B549">
        <v>35.880000000000003</v>
      </c>
      <c r="C549" s="71">
        <f t="shared" si="104"/>
        <v>1.8450184501845213E-2</v>
      </c>
      <c r="D549" s="26">
        <f t="shared" si="105"/>
        <v>35.454082361441145</v>
      </c>
      <c r="E549" s="26">
        <f>D549*(1-VLOOKUP(A549,USD!A:M,13,0))</f>
        <v>35.550129056977042</v>
      </c>
      <c r="F549">
        <v>35.568600000000004</v>
      </c>
      <c r="G549" s="71">
        <f t="shared" si="108"/>
        <v>1.2013218512237467E-2</v>
      </c>
      <c r="H549" s="71">
        <f>(B549/(D549*(1-VLOOKUP(A549,USD!A:M,13,0))))-1</f>
        <v>9.2790364415911153E-3</v>
      </c>
      <c r="I549" s="71">
        <f t="shared" si="103"/>
        <v>8.7549130412778453E-3</v>
      </c>
      <c r="J549">
        <v>6131.51</v>
      </c>
      <c r="K549">
        <v>6206.98</v>
      </c>
      <c r="L549" s="71">
        <f t="shared" si="106"/>
        <v>1.2308550422326592E-2</v>
      </c>
      <c r="M549" s="70">
        <f t="shared" si="107"/>
        <v>5</v>
      </c>
    </row>
    <row r="550" spans="1:14">
      <c r="A550" s="68">
        <v>43171</v>
      </c>
      <c r="B550">
        <v>36.124499999999998</v>
      </c>
      <c r="C550" s="71">
        <f t="shared" si="104"/>
        <v>6.8143812709029472E-3</v>
      </c>
      <c r="D550" s="26">
        <f t="shared" si="105"/>
        <v>36.077461262643034</v>
      </c>
      <c r="E550" s="26">
        <f>D550*(1-VLOOKUP(A550,USD!A:M,13,0))</f>
        <v>36.096629311227801</v>
      </c>
      <c r="F550">
        <v>36.124099999999999</v>
      </c>
      <c r="G550" s="71">
        <f t="shared" si="108"/>
        <v>1.3038261482569702E-3</v>
      </c>
      <c r="H550" s="71">
        <f>(B550/(D550*(1-VLOOKUP(A550,USD!A:M,13,0))))-1</f>
        <v>7.7211333312843244E-4</v>
      </c>
      <c r="I550" s="71">
        <f t="shared" si="103"/>
        <v>1.1072940225398398E-5</v>
      </c>
      <c r="J550">
        <v>6206.98</v>
      </c>
      <c r="K550">
        <v>6295.78</v>
      </c>
      <c r="L550" s="71">
        <f t="shared" si="106"/>
        <v>1.4306474324067509E-2</v>
      </c>
      <c r="M550" s="70">
        <f t="shared" si="107"/>
        <v>1</v>
      </c>
    </row>
    <row r="551" spans="1:14">
      <c r="A551" s="68">
        <v>43172</v>
      </c>
      <c r="B551">
        <v>35.71</v>
      </c>
      <c r="C551" s="71">
        <f t="shared" si="104"/>
        <v>-1.1474207255463664E-2</v>
      </c>
      <c r="D551" s="26">
        <f t="shared" si="105"/>
        <v>35.885234238648742</v>
      </c>
      <c r="E551" s="26">
        <f>D551*(1-VLOOKUP(A551,USD!A:M,13,0))</f>
        <v>35.881488348088965</v>
      </c>
      <c r="F551">
        <v>35.854399999999998</v>
      </c>
      <c r="G551" s="71">
        <f t="shared" si="108"/>
        <v>-4.8831850304605906E-3</v>
      </c>
      <c r="H551" s="71">
        <f>(B551/(D551*(1-VLOOKUP(A551,USD!A:M,13,0))))-1</f>
        <v>-4.7792986295702722E-3</v>
      </c>
      <c r="I551" s="71">
        <f t="shared" si="103"/>
        <v>-4.0273997054753874E-3</v>
      </c>
      <c r="J551">
        <v>6295.78</v>
      </c>
      <c r="K551">
        <v>6254.15</v>
      </c>
      <c r="L551" s="71">
        <f t="shared" si="106"/>
        <v>-6.6123657434027372E-3</v>
      </c>
      <c r="M551" s="70">
        <f t="shared" si="107"/>
        <v>2</v>
      </c>
    </row>
    <row r="552" spans="1:14">
      <c r="A552" s="68">
        <v>43173</v>
      </c>
      <c r="B552">
        <v>35.630000000000003</v>
      </c>
      <c r="C552" s="71">
        <f t="shared" si="104"/>
        <v>-2.2402688322598063E-3</v>
      </c>
      <c r="D552" s="26">
        <f t="shared" si="105"/>
        <v>35.482736264400437</v>
      </c>
      <c r="E552" s="26">
        <f>D552*(1-VLOOKUP(A552,USD!A:M,13,0))</f>
        <v>35.593570726806668</v>
      </c>
      <c r="F552">
        <v>35.580300000000001</v>
      </c>
      <c r="G552" s="71">
        <f t="shared" si="108"/>
        <v>4.1502925395107138E-3</v>
      </c>
      <c r="H552" s="71">
        <f>(B552/(D552*(1-VLOOKUP(A552,USD!A:M,13,0))))-1</f>
        <v>1.0234790286409723E-3</v>
      </c>
      <c r="I552" s="71">
        <f t="shared" si="103"/>
        <v>1.3968403863935386E-3</v>
      </c>
      <c r="J552">
        <v>6254.15</v>
      </c>
      <c r="K552">
        <v>6189.32</v>
      </c>
      <c r="L552" s="71">
        <f t="shared" si="106"/>
        <v>-1.0365917031091354E-2</v>
      </c>
      <c r="M552" s="70">
        <f t="shared" si="107"/>
        <v>3</v>
      </c>
    </row>
    <row r="553" spans="1:14">
      <c r="A553" s="68">
        <v>43174</v>
      </c>
      <c r="B553">
        <v>35.39</v>
      </c>
      <c r="C553" s="71">
        <f t="shared" si="104"/>
        <v>-6.7358967162504113E-3</v>
      </c>
      <c r="D553" s="26">
        <f t="shared" si="105"/>
        <v>35.527354835910891</v>
      </c>
      <c r="E553" s="26">
        <f>D553*(1-VLOOKUP(A553,USD!A:M,13,0))</f>
        <v>35.383330351601444</v>
      </c>
      <c r="F553">
        <v>35.393000000000001</v>
      </c>
      <c r="G553" s="71">
        <f t="shared" si="108"/>
        <v>-3.8661711952744371E-3</v>
      </c>
      <c r="H553" s="71">
        <f>(B553/(D553*(1-VLOOKUP(A553,USD!A:M,13,0))))-1</f>
        <v>1.8849690891964421E-4</v>
      </c>
      <c r="I553" s="71">
        <f t="shared" si="103"/>
        <v>-8.4762523662851308E-5</v>
      </c>
      <c r="J553">
        <v>6189.32</v>
      </c>
      <c r="K553">
        <v>6180.11</v>
      </c>
      <c r="L553" s="71">
        <f t="shared" si="106"/>
        <v>-1.4880471521911964E-3</v>
      </c>
      <c r="M553" s="70">
        <f t="shared" si="107"/>
        <v>4</v>
      </c>
    </row>
    <row r="554" spans="1:14">
      <c r="A554" s="68">
        <v>43175</v>
      </c>
      <c r="B554">
        <v>35.4786</v>
      </c>
      <c r="C554" s="71">
        <f t="shared" si="104"/>
        <v>2.5035320712065712E-3</v>
      </c>
      <c r="D554" s="26">
        <f t="shared" si="105"/>
        <v>35.199430079723506</v>
      </c>
      <c r="E554" s="26">
        <f>D554*(1-VLOOKUP(A554,USD!A:M,13,0))</f>
        <v>35.221572443046313</v>
      </c>
      <c r="F554">
        <v>35.195999999999998</v>
      </c>
      <c r="G554" s="71">
        <f t="shared" si="108"/>
        <v>7.9310920558712805E-3</v>
      </c>
      <c r="H554" s="71">
        <f>(B554/(D554*(1-VLOOKUP(A554,USD!A:M,13,0))))-1</f>
        <v>7.2974469657567376E-3</v>
      </c>
      <c r="I554" s="71">
        <f t="shared" si="103"/>
        <v>8.0293215138085294E-3</v>
      </c>
      <c r="J554">
        <v>6180.11</v>
      </c>
      <c r="K554">
        <v>6146.31</v>
      </c>
      <c r="L554" s="71">
        <f t="shared" si="106"/>
        <v>-5.4691583159521828E-3</v>
      </c>
      <c r="M554" s="70">
        <f t="shared" si="107"/>
        <v>5</v>
      </c>
      <c r="N554" s="50" t="s">
        <v>730</v>
      </c>
    </row>
    <row r="555" spans="1:14">
      <c r="A555" s="68">
        <v>43178</v>
      </c>
      <c r="B555">
        <v>35.17</v>
      </c>
      <c r="C555" s="71">
        <f t="shared" si="104"/>
        <v>-8.6982011691554284E-3</v>
      </c>
      <c r="D555" s="26">
        <f t="shared" si="105"/>
        <v>35.239062247104357</v>
      </c>
      <c r="E555" s="26">
        <f>D555*(1-VLOOKUP(A555,USD!A:M,13,0))</f>
        <v>35.273928747918021</v>
      </c>
      <c r="F555">
        <v>35.2804</v>
      </c>
      <c r="G555" s="71">
        <f t="shared" si="108"/>
        <v>-1.9598207982969296E-3</v>
      </c>
      <c r="H555" s="71">
        <f>(B555/(D555*(1-VLOOKUP(A555,USD!A:M,13,0))))-1</f>
        <v>-2.9463332156941524E-3</v>
      </c>
      <c r="I555" s="71">
        <f t="shared" si="103"/>
        <v>-3.1292162220382114E-3</v>
      </c>
      <c r="J555">
        <v>6146.31</v>
      </c>
      <c r="K555">
        <v>6153.83</v>
      </c>
      <c r="L555" s="71">
        <f t="shared" si="106"/>
        <v>1.2234983266381505E-3</v>
      </c>
      <c r="M555" s="70">
        <f t="shared" si="107"/>
        <v>1</v>
      </c>
    </row>
    <row r="556" spans="1:14">
      <c r="A556" s="68">
        <v>43179</v>
      </c>
      <c r="B556">
        <v>35.549999999999997</v>
      </c>
      <c r="C556" s="71">
        <f t="shared" si="104"/>
        <v>1.0804663065112186E-2</v>
      </c>
      <c r="D556" s="26">
        <f t="shared" si="105"/>
        <v>35.394316300580293</v>
      </c>
      <c r="E556" s="26">
        <f>D556*(1-VLOOKUP(A556,USD!A:M,13,0))</f>
        <v>35.317267433568738</v>
      </c>
      <c r="F556">
        <v>35.32</v>
      </c>
      <c r="G556" s="71">
        <f t="shared" si="108"/>
        <v>4.3985508322179623E-3</v>
      </c>
      <c r="H556" s="71">
        <f>(B556/(D556*(1-VLOOKUP(A556,USD!A:M,13,0))))-1</f>
        <v>6.5897670840198153E-3</v>
      </c>
      <c r="I556" s="71">
        <f t="shared" si="103"/>
        <v>6.5118912797281769E-3</v>
      </c>
      <c r="J556">
        <v>6153.83</v>
      </c>
      <c r="K556">
        <v>6173.7</v>
      </c>
      <c r="L556" s="71">
        <f t="shared" si="106"/>
        <v>3.2288834758191776E-3</v>
      </c>
      <c r="M556" s="70">
        <f t="shared" si="107"/>
        <v>2</v>
      </c>
    </row>
    <row r="557" spans="1:14">
      <c r="A557" s="68">
        <v>43180</v>
      </c>
      <c r="B557">
        <v>35.14</v>
      </c>
      <c r="C557" s="71">
        <f t="shared" si="104"/>
        <v>-1.1533052039381042E-2</v>
      </c>
      <c r="D557" s="26">
        <f t="shared" si="105"/>
        <v>35.065413609342862</v>
      </c>
      <c r="E557" s="26">
        <f>D557*(1-VLOOKUP(A557,USD!A:M,13,0))</f>
        <v>35.21824591523162</v>
      </c>
      <c r="F557">
        <v>35.204000000000001</v>
      </c>
      <c r="G557" s="71">
        <f t="shared" si="108"/>
        <v>2.1270643343349604E-3</v>
      </c>
      <c r="H557" s="71">
        <f>(B557/(D557*(1-VLOOKUP(A557,USD!A:M,13,0))))-1</f>
        <v>-2.2217436785453293E-3</v>
      </c>
      <c r="I557" s="71">
        <f t="shared" si="103"/>
        <v>-1.8179752300875318E-3</v>
      </c>
      <c r="J557">
        <v>6173.7</v>
      </c>
      <c r="K557">
        <v>6129.2</v>
      </c>
      <c r="L557" s="71">
        <f t="shared" si="106"/>
        <v>-7.2079952054683316E-3</v>
      </c>
      <c r="M557" s="70">
        <f t="shared" si="107"/>
        <v>3</v>
      </c>
    </row>
    <row r="558" spans="1:14">
      <c r="A558" s="68">
        <v>43181</v>
      </c>
      <c r="B558">
        <v>34.450000000000003</v>
      </c>
      <c r="C558" s="71">
        <f t="shared" si="104"/>
        <v>-1.9635742743312368E-2</v>
      </c>
      <c r="D558" s="26">
        <f t="shared" si="105"/>
        <v>35.043350016315344</v>
      </c>
      <c r="E558" s="26">
        <f>D558*(1-VLOOKUP(A558,USD!A:M,13,0))</f>
        <v>34.856956224034455</v>
      </c>
      <c r="F558">
        <v>34.86</v>
      </c>
      <c r="G558" s="71">
        <f t="shared" si="108"/>
        <v>-1.6931886250575068E-2</v>
      </c>
      <c r="H558" s="71">
        <f>(B558/(D558*(1-VLOOKUP(A558,USD!A:M,13,0))))-1</f>
        <v>-1.167503615114418E-2</v>
      </c>
      <c r="I558" s="71">
        <f t="shared" si="103"/>
        <v>-1.1761331038439349E-2</v>
      </c>
      <c r="J558">
        <v>6129.2</v>
      </c>
      <c r="K558">
        <v>6101.23</v>
      </c>
      <c r="L558" s="71">
        <f t="shared" si="106"/>
        <v>-4.5634014226979547E-3</v>
      </c>
      <c r="M558" s="70">
        <f t="shared" si="107"/>
        <v>4</v>
      </c>
    </row>
    <row r="559" spans="1:14">
      <c r="A559" s="68">
        <v>43182</v>
      </c>
      <c r="B559">
        <v>32.96</v>
      </c>
      <c r="C559" s="71">
        <f t="shared" si="104"/>
        <v>-4.3251088534107418E-2</v>
      </c>
      <c r="D559" s="26">
        <f t="shared" si="105"/>
        <v>33.065471880260205</v>
      </c>
      <c r="E559" s="26">
        <f>D559*(1-VLOOKUP(A559,USD!A:M,13,0))</f>
        <v>33.197452941329118</v>
      </c>
      <c r="F559">
        <v>33.113300000000002</v>
      </c>
      <c r="G559" s="71">
        <f t="shared" si="108"/>
        <v>-3.1897890537340157E-3</v>
      </c>
      <c r="H559" s="71">
        <f>(B559/(D559*(1-VLOOKUP(A559,USD!A:M,13,0))))-1</f>
        <v>-7.1527457768755243E-3</v>
      </c>
      <c r="I559" s="71">
        <f t="shared" si="103"/>
        <v>-4.629559723736465E-3</v>
      </c>
      <c r="J559">
        <v>6101.23</v>
      </c>
      <c r="K559">
        <v>5787.15</v>
      </c>
      <c r="L559" s="71">
        <f t="shared" si="106"/>
        <v>-5.1478144570848872E-2</v>
      </c>
      <c r="M559" s="70">
        <f t="shared" si="107"/>
        <v>5</v>
      </c>
    </row>
    <row r="560" spans="1:14">
      <c r="A560" s="68">
        <v>43185</v>
      </c>
      <c r="B560">
        <v>34.479999999999997</v>
      </c>
      <c r="C560" s="71">
        <f t="shared" si="104"/>
        <v>4.6116504854368801E-2</v>
      </c>
      <c r="D560" s="26">
        <f t="shared" si="105"/>
        <v>33.7759493650588</v>
      </c>
      <c r="E560" s="26">
        <f>D560*(1-VLOOKUP(A560,USD!A:M,13,0))</f>
        <v>34.074400562758974</v>
      </c>
      <c r="F560">
        <v>34.085700000000003</v>
      </c>
      <c r="G560" s="71">
        <f t="shared" si="108"/>
        <v>2.084473266263065E-2</v>
      </c>
      <c r="H560" s="71">
        <f>(B560/(D560*(1-VLOOKUP(A560,USD!A:M,13,0))))-1</f>
        <v>1.1903347690415789E-2</v>
      </c>
      <c r="I560" s="71">
        <f t="shared" si="103"/>
        <v>1.1567900908592055E-2</v>
      </c>
      <c r="J560">
        <v>5787.15</v>
      </c>
      <c r="K560">
        <v>5902.96</v>
      </c>
      <c r="L560" s="71">
        <f t="shared" si="106"/>
        <v>2.0011577374009715E-2</v>
      </c>
      <c r="M560" s="70">
        <f t="shared" si="107"/>
        <v>1</v>
      </c>
    </row>
    <row r="561" spans="1:14" ht="28">
      <c r="A561" s="68">
        <v>43186</v>
      </c>
      <c r="B561">
        <v>34.590000000000003</v>
      </c>
      <c r="C561" s="71">
        <f t="shared" si="104"/>
        <v>3.1902552204177148E-3</v>
      </c>
      <c r="D561" s="26">
        <f t="shared" si="105"/>
        <v>34.846873542426174</v>
      </c>
      <c r="E561" s="26">
        <f>D561*(1-VLOOKUP(A561,USD!A:M,13,0))</f>
        <v>34.782198941614183</v>
      </c>
      <c r="F561">
        <v>34.78</v>
      </c>
      <c r="G561" s="71">
        <f t="shared" si="108"/>
        <v>-7.3714946654661606E-3</v>
      </c>
      <c r="H561" s="71">
        <f>(B561/(D561*(1-VLOOKUP(A561,USD!A:M,13,0))))-1</f>
        <v>-5.5257846675194067E-3</v>
      </c>
      <c r="I561" s="71">
        <f t="shared" si="103"/>
        <v>-5.4629097182288255E-3</v>
      </c>
      <c r="J561">
        <v>5902.96</v>
      </c>
      <c r="K561">
        <v>6034.78</v>
      </c>
      <c r="L561" s="71">
        <f t="shared" si="106"/>
        <v>2.23311694471926E-2</v>
      </c>
      <c r="M561" s="70">
        <f t="shared" si="107"/>
        <v>2</v>
      </c>
      <c r="N561" s="50" t="s">
        <v>746</v>
      </c>
    </row>
    <row r="562" spans="1:14">
      <c r="A562" s="68">
        <v>43187</v>
      </c>
      <c r="B562">
        <v>34.36</v>
      </c>
      <c r="C562" s="71">
        <f t="shared" si="104"/>
        <v>-6.6493206128940274E-3</v>
      </c>
      <c r="D562" s="26">
        <f t="shared" si="105"/>
        <v>34.425905368546992</v>
      </c>
      <c r="E562" s="26">
        <f>D562*(1-VLOOKUP(A562,USD!A:M,13,0))</f>
        <v>34.341665217025202</v>
      </c>
      <c r="F562">
        <v>34.343200000000003</v>
      </c>
      <c r="G562" s="71">
        <f t="shared" si="108"/>
        <v>-1.9144120638642237E-3</v>
      </c>
      <c r="H562" s="71">
        <f>(B562/(D562*(1-VLOOKUP(A562,USD!A:M,13,0))))-1</f>
        <v>5.3389324189523357E-4</v>
      </c>
      <c r="I562" s="71">
        <f t="shared" si="103"/>
        <v>4.8917980852092313E-4</v>
      </c>
      <c r="J562">
        <v>6034.78</v>
      </c>
      <c r="K562">
        <v>5973.34</v>
      </c>
      <c r="L562" s="71">
        <f t="shared" si="106"/>
        <v>-1.0180984228091106E-2</v>
      </c>
      <c r="M562" s="70">
        <f t="shared" si="107"/>
        <v>3</v>
      </c>
      <c r="N562" s="50" t="s">
        <v>748</v>
      </c>
    </row>
    <row r="563" spans="1:14">
      <c r="A563" s="68">
        <v>43188</v>
      </c>
      <c r="B563">
        <v>35.29</v>
      </c>
      <c r="C563" s="71">
        <f t="shared" si="104"/>
        <v>2.7066356228172328E-2</v>
      </c>
      <c r="D563" s="26">
        <f t="shared" si="105"/>
        <v>34.696903901669749</v>
      </c>
      <c r="E563" s="26">
        <f>D563*(1-VLOOKUP(A563,USD!A:M,13,0))</f>
        <v>34.770518997532683</v>
      </c>
      <c r="F563">
        <v>34.791499999999999</v>
      </c>
      <c r="G563" s="71">
        <f t="shared" si="108"/>
        <v>1.7093631754898642E-2</v>
      </c>
      <c r="H563" s="71">
        <f>(B563/(D563*(1-VLOOKUP(A563,USD!A:M,13,0))))-1</f>
        <v>1.49402717429723E-2</v>
      </c>
      <c r="I563" s="71">
        <f t="shared" si="103"/>
        <v>1.4328212350717795E-2</v>
      </c>
      <c r="J563">
        <v>5973.34</v>
      </c>
      <c r="K563">
        <v>6034.86</v>
      </c>
      <c r="L563" s="71">
        <f t="shared" si="106"/>
        <v>1.0299095648330647E-2</v>
      </c>
      <c r="M563" s="70">
        <f t="shared" si="107"/>
        <v>4</v>
      </c>
    </row>
    <row r="564" spans="1:14">
      <c r="A564" s="68">
        <v>43189</v>
      </c>
      <c r="B564">
        <v>35.29</v>
      </c>
      <c r="C564" s="71">
        <f t="shared" si="104"/>
        <v>0</v>
      </c>
      <c r="D564" s="26">
        <f t="shared" si="105"/>
        <v>35.252015243104232</v>
      </c>
      <c r="E564" s="26">
        <f>D564*(1-VLOOKUP(A564,USD!A:M,13,0))</f>
        <v>35.294958028772044</v>
      </c>
      <c r="F564" s="70">
        <v>34.791499999999999</v>
      </c>
      <c r="G564" s="71">
        <f t="shared" si="108"/>
        <v>1.0775201540627055E-3</v>
      </c>
      <c r="H564" s="71">
        <f>(B564/(D564*(1-VLOOKUP(A564,USD!A:M,13,0))))-1</f>
        <v>-1.4047413707085621E-4</v>
      </c>
      <c r="I564" s="71">
        <f t="shared" si="103"/>
        <v>1.4328212350717795E-2</v>
      </c>
      <c r="J564">
        <v>6034.86</v>
      </c>
      <c r="K564">
        <v>6114.74</v>
      </c>
      <c r="L564" s="71">
        <f t="shared" si="106"/>
        <v>1.3236429676910522E-2</v>
      </c>
      <c r="M564" s="70">
        <f t="shared" si="107"/>
        <v>5</v>
      </c>
    </row>
    <row r="565" spans="1:14">
      <c r="A565" s="68">
        <v>43192</v>
      </c>
      <c r="B565">
        <v>34.83</v>
      </c>
      <c r="C565" s="71">
        <f t="shared" si="104"/>
        <v>-1.3034854066307777E-2</v>
      </c>
      <c r="D565" s="26">
        <f t="shared" si="105"/>
        <v>34.832580181659402</v>
      </c>
      <c r="E565" s="26">
        <f>D565*(1-VLOOKUP(A565,USD!A:M,13,0))</f>
        <v>34.803842032620757</v>
      </c>
      <c r="F565">
        <v>35.320500000000003</v>
      </c>
      <c r="G565" s="71">
        <f t="shared" si="108"/>
        <v>-7.4073802341034778E-5</v>
      </c>
      <c r="H565" s="71">
        <f>(B565/(D565*(1-VLOOKUP(A565,USD!A:M,13,0))))-1</f>
        <v>7.515827521205054E-4</v>
      </c>
      <c r="I565" s="71">
        <f t="shared" si="103"/>
        <v>-1.3887119378264923E-2</v>
      </c>
      <c r="J565">
        <v>6114.74</v>
      </c>
      <c r="K565">
        <v>6121.96</v>
      </c>
      <c r="L565" s="71">
        <f t="shared" si="106"/>
        <v>1.1807533926218028E-3</v>
      </c>
      <c r="M565" s="70">
        <f t="shared" si="107"/>
        <v>1</v>
      </c>
    </row>
    <row r="566" spans="1:14">
      <c r="A566" s="68">
        <v>43193</v>
      </c>
      <c r="B566">
        <v>35.25</v>
      </c>
      <c r="C566" s="71">
        <f t="shared" si="104"/>
        <v>1.2058570198105079E-2</v>
      </c>
      <c r="D566" s="26">
        <f t="shared" si="105"/>
        <v>34.961350132147224</v>
      </c>
      <c r="E566" s="26">
        <f>D566*(1-VLOOKUP(A566,USD!A:M,13,0))</f>
        <v>34.934117659738767</v>
      </c>
      <c r="F566">
        <v>34.926600000000001</v>
      </c>
      <c r="G566" s="71">
        <f t="shared" si="108"/>
        <v>8.2562563162387193E-3</v>
      </c>
      <c r="H566" s="71">
        <f>(B566/(D566*(1-VLOOKUP(A566,USD!A:M,13,0))))-1</f>
        <v>9.0422303874382326E-3</v>
      </c>
      <c r="I566" s="71">
        <f t="shared" si="103"/>
        <v>9.2594183229972593E-3</v>
      </c>
      <c r="J566">
        <v>6121.96</v>
      </c>
      <c r="K566">
        <v>6059.71</v>
      </c>
      <c r="L566" s="71">
        <f t="shared" si="106"/>
        <v>-1.0168312109193778E-2</v>
      </c>
      <c r="M566" s="70">
        <f t="shared" si="107"/>
        <v>2</v>
      </c>
    </row>
    <row r="567" spans="1:14">
      <c r="A567" s="68">
        <v>43194</v>
      </c>
      <c r="B567">
        <v>35.17</v>
      </c>
      <c r="C567" s="71">
        <f t="shared" si="104"/>
        <v>-2.2695035460992274E-3</v>
      </c>
      <c r="D567" s="26">
        <f t="shared" si="105"/>
        <v>34.684407596073079</v>
      </c>
      <c r="E567" s="26">
        <f>D567*(1-VLOOKUP(A567,USD!A:M,13,0))</f>
        <v>34.626877049071609</v>
      </c>
      <c r="F567">
        <v>34.636299999999999</v>
      </c>
      <c r="G567" s="71">
        <f t="shared" si="108"/>
        <v>1.4000308426253882E-2</v>
      </c>
      <c r="H567" s="71">
        <f>(B567/(D567*(1-VLOOKUP(A567,USD!A:M,13,0))))-1</f>
        <v>1.5685011101598922E-2</v>
      </c>
      <c r="I567" s="71">
        <f t="shared" si="103"/>
        <v>1.5408689727251623E-2</v>
      </c>
      <c r="J567">
        <v>6059.71</v>
      </c>
      <c r="K567">
        <v>6017.69</v>
      </c>
      <c r="L567" s="71">
        <f t="shared" si="106"/>
        <v>-6.9343252399868271E-3</v>
      </c>
      <c r="M567" s="70">
        <f t="shared" si="107"/>
        <v>3</v>
      </c>
    </row>
    <row r="568" spans="1:14">
      <c r="A568" s="68">
        <v>43195</v>
      </c>
      <c r="B568">
        <v>35.21</v>
      </c>
      <c r="C568" s="71">
        <f t="shared" si="104"/>
        <v>1.1373329542223587E-3</v>
      </c>
      <c r="D568" s="26">
        <f t="shared" si="105"/>
        <v>34.636299999999999</v>
      </c>
      <c r="E568" s="26">
        <f>D568*(1-VLOOKUP(A568,USD!A:M,13,0))</f>
        <v>34.58279632180416</v>
      </c>
      <c r="F568">
        <v>34.583199999999998</v>
      </c>
      <c r="G568" s="71">
        <f t="shared" si="108"/>
        <v>1.6563547492081998E-2</v>
      </c>
      <c r="H568" s="71">
        <f>(B568/(D568*(1-VLOOKUP(A568,USD!A:M,13,0))))-1</f>
        <v>1.8136291593065623E-2</v>
      </c>
      <c r="I568" s="71">
        <f t="shared" si="103"/>
        <v>1.8124407226630446E-2</v>
      </c>
      <c r="J568">
        <v>6017.69</v>
      </c>
      <c r="K568">
        <v>6017.69</v>
      </c>
      <c r="L568" s="71">
        <f t="shared" si="106"/>
        <v>0</v>
      </c>
      <c r="M568" s="70">
        <f t="shared" si="107"/>
        <v>4</v>
      </c>
    </row>
    <row r="569" spans="1:14">
      <c r="A569" s="68">
        <v>43196</v>
      </c>
      <c r="B569">
        <v>34.43</v>
      </c>
      <c r="C569" s="71">
        <f t="shared" si="104"/>
        <v>-2.2152797500710086E-2</v>
      </c>
      <c r="D569" s="26">
        <f t="shared" si="105"/>
        <v>34.583199999999998</v>
      </c>
      <c r="E569" s="26">
        <f>D569*(1-VLOOKUP(A569,USD!A:M,13,0))</f>
        <v>34.474604310988241</v>
      </c>
      <c r="F569">
        <v>34.474299999999999</v>
      </c>
      <c r="G569" s="71">
        <f t="shared" si="108"/>
        <v>-4.4298965971916182E-3</v>
      </c>
      <c r="H569" s="71">
        <f>(B569/(D569*(1-VLOOKUP(A569,USD!A:M,13,0))))-1</f>
        <v>-1.2938309773151691E-3</v>
      </c>
      <c r="I569" s="71">
        <f t="shared" si="103"/>
        <v>-1.285015214232077E-3</v>
      </c>
      <c r="J569">
        <v>6017.69</v>
      </c>
      <c r="K569">
        <v>6017.69</v>
      </c>
      <c r="L569" s="71">
        <f t="shared" si="106"/>
        <v>0</v>
      </c>
      <c r="M569" s="70">
        <f t="shared" si="107"/>
        <v>5</v>
      </c>
    </row>
    <row r="570" spans="1:14">
      <c r="A570" s="68">
        <v>43199</v>
      </c>
      <c r="B570">
        <v>34.58</v>
      </c>
      <c r="C570" s="71">
        <f t="shared" si="104"/>
        <v>4.3566656985187802E-3</v>
      </c>
      <c r="D570" s="26">
        <f t="shared" si="105"/>
        <v>34.519901456372793</v>
      </c>
      <c r="E570" s="26">
        <f>D570*(1-VLOOKUP(A570,USD!A:M,13,0))</f>
        <v>34.557701784231831</v>
      </c>
      <c r="F570">
        <v>34.549900000000001</v>
      </c>
      <c r="G570" s="71">
        <f t="shared" si="108"/>
        <v>1.7409824794303308E-3</v>
      </c>
      <c r="H570" s="71">
        <f>(B570/(D570*(1-VLOOKUP(A570,USD!A:M,13,0))))-1</f>
        <v>6.4524591095183048E-4</v>
      </c>
      <c r="I570" s="71">
        <f t="shared" si="103"/>
        <v>8.7120367931592391E-4</v>
      </c>
      <c r="J570">
        <v>6017.69</v>
      </c>
      <c r="K570">
        <v>6025.65</v>
      </c>
      <c r="L570" s="71">
        <f t="shared" si="106"/>
        <v>1.322766709484835E-3</v>
      </c>
      <c r="M570" s="70">
        <f t="shared" si="107"/>
        <v>1</v>
      </c>
    </row>
    <row r="571" spans="1:14">
      <c r="A571" s="68">
        <v>43200</v>
      </c>
      <c r="B571">
        <v>35.200000000000003</v>
      </c>
      <c r="C571" s="71">
        <f t="shared" si="104"/>
        <v>1.7929438982070778E-2</v>
      </c>
      <c r="D571" s="26">
        <f t="shared" si="105"/>
        <v>34.768300619186313</v>
      </c>
      <c r="E571" s="26">
        <f>D571*(1-VLOOKUP(A571,USD!A:M,13,0))</f>
        <v>34.931640946467496</v>
      </c>
      <c r="F571">
        <v>34.948300000000003</v>
      </c>
      <c r="G571" s="71">
        <f t="shared" si="108"/>
        <v>1.2416464800567795E-2</v>
      </c>
      <c r="H571" s="71">
        <f>(B571/(D571*(1-VLOOKUP(A571,USD!A:M,13,0))))-1</f>
        <v>7.6824061584672698E-3</v>
      </c>
      <c r="I571" s="71">
        <f t="shared" si="103"/>
        <v>7.2020670533330389E-3</v>
      </c>
      <c r="J571">
        <v>6025.65</v>
      </c>
      <c r="K571">
        <v>6063.74</v>
      </c>
      <c r="L571" s="71">
        <f t="shared" si="106"/>
        <v>6.3213097342196267E-3</v>
      </c>
      <c r="M571" s="70">
        <f t="shared" si="107"/>
        <v>2</v>
      </c>
    </row>
    <row r="572" spans="1:14">
      <c r="A572" s="68">
        <v>43201</v>
      </c>
      <c r="B572">
        <v>35.325000000000003</v>
      </c>
      <c r="C572" s="71">
        <f t="shared" si="104"/>
        <v>3.5511363636364646E-3</v>
      </c>
      <c r="D572" s="26">
        <f t="shared" si="105"/>
        <v>35.080110997997934</v>
      </c>
      <c r="E572" s="26">
        <f>D572*(1-VLOOKUP(A572,USD!A:M,13,0))</f>
        <v>35.106442214540834</v>
      </c>
      <c r="F572" s="70">
        <v>34.948300000000003</v>
      </c>
      <c r="G572" s="71">
        <f t="shared" si="108"/>
        <v>6.9808502605948064E-3</v>
      </c>
      <c r="H572" s="71">
        <f>(B572/(D572*(1-VLOOKUP(A572,USD!A:M,13,0))))-1</f>
        <v>6.2255748994308746E-3</v>
      </c>
      <c r="I572" s="71">
        <f t="shared" si="103"/>
        <v>1.0778778939175782E-2</v>
      </c>
      <c r="J572">
        <v>6063.74</v>
      </c>
      <c r="K572">
        <v>6086.61</v>
      </c>
      <c r="L572" s="71">
        <f t="shared" si="106"/>
        <v>3.7715997057921058E-3</v>
      </c>
      <c r="M572" s="70">
        <f t="shared" si="107"/>
        <v>3</v>
      </c>
    </row>
    <row r="573" spans="1:14">
      <c r="A573" s="68">
        <v>43202</v>
      </c>
      <c r="B573">
        <v>35.377600000000001</v>
      </c>
      <c r="C573" s="71">
        <f t="shared" si="104"/>
        <v>1.4890304317054515E-3</v>
      </c>
      <c r="D573" s="26">
        <f t="shared" si="105"/>
        <v>34.745728121072325</v>
      </c>
      <c r="E573" s="26">
        <f>D573*(1-VLOOKUP(A573,USD!A:M,13,0))</f>
        <v>34.725211139894427</v>
      </c>
      <c r="F573">
        <v>34.8782</v>
      </c>
      <c r="G573" s="71">
        <f t="shared" si="108"/>
        <v>1.8185599010212217E-2</v>
      </c>
      <c r="H573" s="71">
        <f>(B573/(D573*(1-VLOOKUP(A573,USD!A:M,13,0))))-1</f>
        <v>1.8787181954843968E-2</v>
      </c>
      <c r="I573" s="71">
        <f t="shared" ref="I573:I584" si="109">+B573/F573-1</f>
        <v>1.4318399458687736E-2</v>
      </c>
      <c r="J573">
        <v>6086.61</v>
      </c>
      <c r="K573">
        <v>6051.33</v>
      </c>
      <c r="L573" s="71">
        <f t="shared" si="106"/>
        <v>-5.7963299767850307E-3</v>
      </c>
      <c r="M573" s="70">
        <f t="shared" si="107"/>
        <v>4</v>
      </c>
    </row>
    <row r="574" spans="1:14">
      <c r="A574" s="68">
        <v>43203</v>
      </c>
      <c r="B574">
        <v>34.74</v>
      </c>
      <c r="C574" s="71">
        <f t="shared" si="104"/>
        <v>-1.8022703631676462E-2</v>
      </c>
      <c r="D574" s="26">
        <f t="shared" si="105"/>
        <v>34.739063686495363</v>
      </c>
      <c r="E574" s="26">
        <f>D574*(1-VLOOKUP(A574,USD!A:M,13,0))</f>
        <v>34.759659805788559</v>
      </c>
      <c r="F574">
        <v>34.732500000000002</v>
      </c>
      <c r="G574" s="71">
        <f t="shared" si="108"/>
        <v>2.6952755926012983E-5</v>
      </c>
      <c r="H574" s="71">
        <f>(B574/(D574*(1-VLOOKUP(A574,USD!A:M,13,0))))-1</f>
        <v>-5.6559258342581131E-4</v>
      </c>
      <c r="I574" s="71">
        <f t="shared" si="109"/>
        <v>2.1593608291947675E-4</v>
      </c>
      <c r="J574">
        <v>6051.33</v>
      </c>
      <c r="K574">
        <v>6027.19</v>
      </c>
      <c r="L574" s="71">
        <f t="shared" si="106"/>
        <v>-3.9892056787517172E-3</v>
      </c>
      <c r="M574" s="70">
        <f t="shared" si="107"/>
        <v>5</v>
      </c>
    </row>
    <row r="575" spans="1:14">
      <c r="A575" s="68">
        <v>43206</v>
      </c>
      <c r="B575">
        <v>34.840000000000003</v>
      </c>
      <c r="C575" s="71">
        <f t="shared" si="104"/>
        <v>2.8785261945885043E-3</v>
      </c>
      <c r="D575" s="26">
        <f t="shared" si="105"/>
        <v>34.647328245003067</v>
      </c>
      <c r="E575" s="26">
        <f>D575*(1-VLOOKUP(A575,USD!A:M,13,0))</f>
        <v>34.672331590859031</v>
      </c>
      <c r="F575" s="70">
        <v>34.732500000000002</v>
      </c>
      <c r="G575" s="71">
        <f t="shared" si="108"/>
        <v>5.5609411968071676E-3</v>
      </c>
      <c r="H575" s="71">
        <f>(B575/(D575*(1-VLOOKUP(A575,USD!A:M,13,0))))-1</f>
        <v>4.8357985012226212E-3</v>
      </c>
      <c r="I575" s="71">
        <f t="shared" si="109"/>
        <v>3.0950838551788706E-3</v>
      </c>
      <c r="J575">
        <v>6027.19</v>
      </c>
      <c r="K575">
        <v>6012.41</v>
      </c>
      <c r="L575" s="71">
        <f t="shared" si="106"/>
        <v>-2.4522206865885687E-3</v>
      </c>
      <c r="M575" s="70">
        <f t="shared" si="107"/>
        <v>1</v>
      </c>
    </row>
    <row r="576" spans="1:14">
      <c r="A576" s="68">
        <v>43207</v>
      </c>
      <c r="B576">
        <v>34.42</v>
      </c>
      <c r="C576" s="71">
        <f t="shared" si="104"/>
        <v>-1.2055109070034487E-2</v>
      </c>
      <c r="D576" s="26">
        <f t="shared" si="105"/>
        <v>34.030329759613863</v>
      </c>
      <c r="E576" s="26">
        <f>D576*(1-VLOOKUP(A576,USD!A:M,13,0))</f>
        <v>33.95830678038233</v>
      </c>
      <c r="F576">
        <v>33.8536</v>
      </c>
      <c r="G576" s="71">
        <f t="shared" si="108"/>
        <v>1.1450674828563878E-2</v>
      </c>
      <c r="H576" s="71">
        <f>(B576/(D576*(1-VLOOKUP(A576,USD!A:M,13,0))))-1</f>
        <v>1.3595884582926043E-2</v>
      </c>
      <c r="I576" s="71">
        <f t="shared" si="109"/>
        <v>1.6730864664319389E-2</v>
      </c>
      <c r="J576">
        <v>6012.41</v>
      </c>
      <c r="K576">
        <v>5890.86</v>
      </c>
      <c r="L576" s="71">
        <f t="shared" si="106"/>
        <v>-2.0216518833546027E-2</v>
      </c>
      <c r="M576" s="70">
        <f t="shared" si="107"/>
        <v>2</v>
      </c>
    </row>
    <row r="577" spans="1:13">
      <c r="A577" s="68">
        <v>43208</v>
      </c>
      <c r="B577">
        <v>34.68</v>
      </c>
      <c r="C577" s="71">
        <f t="shared" si="104"/>
        <v>7.5537478210341291E-3</v>
      </c>
      <c r="D577" s="26">
        <f t="shared" si="105"/>
        <v>34.312194717918949</v>
      </c>
      <c r="E577" s="26">
        <f>D577*(1-VLOOKUP(A577,USD!A:M,13,0))</f>
        <v>34.367383574143993</v>
      </c>
      <c r="F577">
        <v>34.372</v>
      </c>
      <c r="G577" s="71">
        <f t="shared" si="108"/>
        <v>1.0719374994948128E-2</v>
      </c>
      <c r="H577" s="71">
        <f>(B577/(D577*(1-VLOOKUP(A577,USD!A:M,13,0))))-1</f>
        <v>9.096311483286712E-3</v>
      </c>
      <c r="I577" s="71">
        <f t="shared" si="109"/>
        <v>8.9607820318864384E-3</v>
      </c>
      <c r="J577">
        <v>5890.86</v>
      </c>
      <c r="K577">
        <v>5970.66</v>
      </c>
      <c r="L577" s="71">
        <f t="shared" si="106"/>
        <v>1.3546409183039509E-2</v>
      </c>
      <c r="M577" s="70">
        <f t="shared" si="107"/>
        <v>3</v>
      </c>
    </row>
    <row r="578" spans="1:13">
      <c r="A578" s="68">
        <v>43209</v>
      </c>
      <c r="B578">
        <v>34.6</v>
      </c>
      <c r="C578" s="71">
        <f t="shared" si="104"/>
        <v>-2.3068050749711633E-3</v>
      </c>
      <c r="D578" s="26">
        <f t="shared" si="105"/>
        <v>34.568134772370222</v>
      </c>
      <c r="E578" s="26">
        <f>D578*(1-VLOOKUP(A578,USD!A:M,13,0))</f>
        <v>34.522579238177215</v>
      </c>
      <c r="F578">
        <v>34.555100000000003</v>
      </c>
      <c r="G578" s="71">
        <f t="shared" si="108"/>
        <v>9.2180928591067968E-4</v>
      </c>
      <c r="H578" s="71">
        <f>(B578/(D578*(1-VLOOKUP(A578,USD!A:M,13,0))))-1</f>
        <v>2.2426123288370459E-3</v>
      </c>
      <c r="I578" s="71">
        <f t="shared" si="109"/>
        <v>1.2993740431948009E-3</v>
      </c>
      <c r="J578">
        <v>5970.66</v>
      </c>
      <c r="K578">
        <v>6004.73</v>
      </c>
      <c r="L578" s="71">
        <f t="shared" si="106"/>
        <v>5.7062368314391154E-3</v>
      </c>
      <c r="M578" s="70">
        <f t="shared" si="107"/>
        <v>4</v>
      </c>
    </row>
    <row r="579" spans="1:13">
      <c r="A579" s="68">
        <v>43210</v>
      </c>
      <c r="B579">
        <v>33.69</v>
      </c>
      <c r="C579" s="71">
        <f t="shared" si="104"/>
        <v>-2.630057803468222E-2</v>
      </c>
      <c r="D579" s="26">
        <f t="shared" si="105"/>
        <v>33.84215681371186</v>
      </c>
      <c r="E579" s="26">
        <f>D579*(1-VLOOKUP(A579,USD!A:M,13,0))</f>
        <v>33.837630112538619</v>
      </c>
      <c r="F579">
        <v>33.803199999999997</v>
      </c>
      <c r="G579" s="71">
        <f t="shared" si="108"/>
        <v>-4.4960731832024425E-3</v>
      </c>
      <c r="H579" s="71">
        <f>(B579/(D579*(1-VLOOKUP(A579,USD!A:M,13,0))))-1</f>
        <v>-4.3628975211215115E-3</v>
      </c>
      <c r="I579" s="71">
        <f t="shared" si="109"/>
        <v>-3.3487953803189585E-3</v>
      </c>
      <c r="J579">
        <v>6004.73</v>
      </c>
      <c r="K579">
        <v>5880.84</v>
      </c>
      <c r="L579" s="71">
        <f t="shared" si="106"/>
        <v>-2.0632068386088886E-2</v>
      </c>
      <c r="M579" s="70">
        <f t="shared" si="107"/>
        <v>5</v>
      </c>
    </row>
    <row r="580" spans="1:13">
      <c r="A580" s="68">
        <v>43213</v>
      </c>
      <c r="B580">
        <v>33.372399999999999</v>
      </c>
      <c r="C580" s="71">
        <f t="shared" si="104"/>
        <v>-9.4271297120807063E-3</v>
      </c>
      <c r="D580" s="26">
        <f t="shared" si="105"/>
        <v>33.476022565483838</v>
      </c>
      <c r="E580" s="26">
        <f>D580*(1-VLOOKUP(A580,USD!A:M,13,0))</f>
        <v>33.322622895109177</v>
      </c>
      <c r="F580">
        <v>33.320500000000003</v>
      </c>
      <c r="G580" s="71">
        <f t="shared" si="108"/>
        <v>-3.0954264438416423E-3</v>
      </c>
      <c r="H580" s="71">
        <f>(B580/(D580*(1-VLOOKUP(A580,USD!A:M,13,0))))-1</f>
        <v>1.493793122093301E-3</v>
      </c>
      <c r="I580" s="71">
        <f t="shared" si="109"/>
        <v>1.5575996758752098E-3</v>
      </c>
      <c r="J580">
        <v>5880.84</v>
      </c>
      <c r="K580">
        <v>5823.92</v>
      </c>
      <c r="L580" s="71">
        <f t="shared" si="106"/>
        <v>-9.6788894103563283E-3</v>
      </c>
      <c r="M580" s="70">
        <f t="shared" si="107"/>
        <v>1</v>
      </c>
    </row>
    <row r="581" spans="1:13">
      <c r="A581" s="68">
        <v>43214</v>
      </c>
      <c r="B581">
        <v>34.200000000000003</v>
      </c>
      <c r="C581" s="71">
        <f t="shared" si="104"/>
        <v>2.4798935647421416E-2</v>
      </c>
      <c r="D581" s="26">
        <f t="shared" si="105"/>
        <v>34.082980088153683</v>
      </c>
      <c r="E581" s="26">
        <f>D581*(1-VLOOKUP(A581,USD!A:M,13,0))</f>
        <v>34.158152167873247</v>
      </c>
      <c r="F581">
        <v>34.192399999999999</v>
      </c>
      <c r="G581" s="71">
        <f t="shared" si="108"/>
        <v>3.4333826309687066E-3</v>
      </c>
      <c r="H581" s="71">
        <f>(B581/(D581*(1-VLOOKUP(A581,USD!A:M,13,0))))-1</f>
        <v>1.2251199046451333E-3</v>
      </c>
      <c r="I581" s="71">
        <f t="shared" si="109"/>
        <v>2.2227161591481526E-4</v>
      </c>
      <c r="J581">
        <v>5823.92</v>
      </c>
      <c r="K581">
        <v>5957.19</v>
      </c>
      <c r="L581" s="71">
        <f t="shared" si="106"/>
        <v>2.2883212681492848E-2</v>
      </c>
      <c r="M581" s="70">
        <f t="shared" si="107"/>
        <v>2</v>
      </c>
    </row>
    <row r="582" spans="1:13">
      <c r="A582" s="68">
        <v>43215</v>
      </c>
      <c r="B582">
        <v>34.25</v>
      </c>
      <c r="C582" s="71">
        <f t="shared" ref="C582:C630" si="110">B582/B581-1</f>
        <v>1.4619883040933868E-3</v>
      </c>
      <c r="D582" s="26">
        <f t="shared" ref="D582:D629" si="111">+F581*(1+L582)</f>
        <v>34.205199499764149</v>
      </c>
      <c r="E582" s="26">
        <f>D582*(1-VLOOKUP(A582,USD!A:M,13,0))</f>
        <v>34.084328967812937</v>
      </c>
      <c r="F582">
        <v>34.090000000000003</v>
      </c>
      <c r="G582" s="71">
        <f t="shared" si="108"/>
        <v>1.3097570220621524E-3</v>
      </c>
      <c r="H582" s="71">
        <f>(B582/(D582*(1-VLOOKUP(A582,USD!A:M,13,0))))-1</f>
        <v>4.8606217931856932E-3</v>
      </c>
      <c r="I582" s="71">
        <f t="shared" si="109"/>
        <v>4.6934584922264655E-3</v>
      </c>
      <c r="J582">
        <v>5957.19</v>
      </c>
      <c r="K582">
        <v>5959.42</v>
      </c>
      <c r="L582" s="71">
        <f t="shared" ref="L582:L629" si="112">+K582/J582-1</f>
        <v>3.7433756519433814E-4</v>
      </c>
      <c r="M582" s="70">
        <f t="shared" ref="M582:M629" si="113">WEEKDAY(A582,2)</f>
        <v>3</v>
      </c>
    </row>
    <row r="583" spans="1:13">
      <c r="A583" s="68">
        <v>43216</v>
      </c>
      <c r="B583">
        <v>33.840000000000003</v>
      </c>
      <c r="C583" s="71">
        <f t="shared" si="110"/>
        <v>-1.1970802919707979E-2</v>
      </c>
      <c r="D583" s="26">
        <f t="shared" si="111"/>
        <v>33.452523601290061</v>
      </c>
      <c r="E583" s="26">
        <f>D583*(1-VLOOKUP(A583,USD!A:M,13,0))</f>
        <v>33.401173698891071</v>
      </c>
      <c r="F583">
        <v>33.361400000000003</v>
      </c>
      <c r="G583" s="71">
        <f t="shared" si="108"/>
        <v>1.1582874982113411E-2</v>
      </c>
      <c r="H583" s="71">
        <f>(B583/(D583*(1-VLOOKUP(A583,USD!A:M,13,0))))-1</f>
        <v>1.3138050329156492E-2</v>
      </c>
      <c r="I583" s="71">
        <f t="shared" si="109"/>
        <v>1.4345920734741391E-2</v>
      </c>
      <c r="J583">
        <v>5959.42</v>
      </c>
      <c r="K583">
        <v>5847.98</v>
      </c>
      <c r="L583" s="71">
        <f t="shared" si="112"/>
        <v>-1.8699806356994531E-2</v>
      </c>
      <c r="M583" s="70">
        <f t="shared" si="113"/>
        <v>4</v>
      </c>
    </row>
    <row r="584" spans="1:13">
      <c r="A584" s="68">
        <v>43217</v>
      </c>
      <c r="B584">
        <v>33.651000000000003</v>
      </c>
      <c r="C584" s="71">
        <f t="shared" si="110"/>
        <v>-5.5851063829787106E-3</v>
      </c>
      <c r="D584" s="26">
        <f t="shared" si="111"/>
        <v>33.435562052537804</v>
      </c>
      <c r="E584" s="26">
        <f>D584*(1-VLOOKUP(A584,USD!A:M,13,0))</f>
        <v>33.485192376044374</v>
      </c>
      <c r="F584">
        <v>33.488500000000002</v>
      </c>
      <c r="G584" s="71">
        <f t="shared" ref="G584:G630" si="114">+B584/D584-1</f>
        <v>6.4433774770611407E-3</v>
      </c>
      <c r="H584" s="71">
        <f>(B584/(D584*(1-VLOOKUP(A584,USD!A:M,13,0))))-1</f>
        <v>4.9516700424947491E-3</v>
      </c>
      <c r="I584" s="71">
        <f t="shared" si="109"/>
        <v>4.8524120220374556E-3</v>
      </c>
      <c r="J584">
        <v>5847.98</v>
      </c>
      <c r="K584">
        <v>5860.98</v>
      </c>
      <c r="L584" s="71">
        <f t="shared" si="112"/>
        <v>2.2229898187067221E-3</v>
      </c>
      <c r="M584" s="70">
        <f t="shared" si="113"/>
        <v>5</v>
      </c>
    </row>
    <row r="585" spans="1:13">
      <c r="A585" s="68">
        <v>43220</v>
      </c>
      <c r="B585">
        <v>33.65</v>
      </c>
      <c r="C585" s="71">
        <f t="shared" si="110"/>
        <v>-2.9716798906509467E-5</v>
      </c>
      <c r="D585" s="26">
        <f t="shared" si="111"/>
        <v>33.562944594543765</v>
      </c>
      <c r="E585" s="26">
        <f>D585*(1-VLOOKUP(A585,USD!A:M,13,0))</f>
        <v>33.562944594543765</v>
      </c>
      <c r="F585" s="70">
        <v>33.488500000000002</v>
      </c>
      <c r="G585" s="71">
        <f t="shared" si="114"/>
        <v>2.5937952258927588E-3</v>
      </c>
      <c r="H585" s="71">
        <f>(B585/(D585*(1-VLOOKUP(A585,USD!A:M,13,0))))-1</f>
        <v>2.5937952258927588E-3</v>
      </c>
      <c r="I585" s="71">
        <f t="shared" ref="I585:I629" si="115">+B585/F585-1</f>
        <v>4.8225510249786385E-3</v>
      </c>
      <c r="J585" s="70">
        <v>5847.98</v>
      </c>
      <c r="K585" s="70">
        <v>5860.98</v>
      </c>
      <c r="L585" s="71">
        <f t="shared" si="112"/>
        <v>2.2229898187067221E-3</v>
      </c>
      <c r="M585" s="70">
        <f t="shared" si="113"/>
        <v>1</v>
      </c>
    </row>
    <row r="586" spans="1:13">
      <c r="A586" s="68">
        <v>43221</v>
      </c>
      <c r="B586">
        <v>33.625900000000001</v>
      </c>
      <c r="C586" s="71">
        <f t="shared" si="110"/>
        <v>-7.161961367012637E-4</v>
      </c>
      <c r="D586" s="26">
        <f t="shared" si="111"/>
        <v>33.562944594543765</v>
      </c>
      <c r="E586" s="26">
        <f>D586*(1-VLOOKUP(A586,USD!A:M,13,0))</f>
        <v>33.447864134667448</v>
      </c>
      <c r="F586">
        <v>33.371200000000002</v>
      </c>
      <c r="G586" s="71">
        <f t="shared" si="114"/>
        <v>1.8757414230714531E-3</v>
      </c>
      <c r="H586" s="71">
        <f>(B586/(D586*(1-VLOOKUP(A586,USD!A:M,13,0))))-1</f>
        <v>5.3227872672452214E-3</v>
      </c>
      <c r="I586" s="71">
        <f t="shared" si="115"/>
        <v>7.6323296734908119E-3</v>
      </c>
      <c r="J586" s="70">
        <v>5847.98</v>
      </c>
      <c r="K586" s="70">
        <v>5860.98</v>
      </c>
      <c r="L586" s="71">
        <f t="shared" si="112"/>
        <v>2.2229898187067221E-3</v>
      </c>
      <c r="M586" s="70">
        <f t="shared" si="113"/>
        <v>2</v>
      </c>
    </row>
    <row r="587" spans="1:13">
      <c r="A587" s="68">
        <v>43222</v>
      </c>
      <c r="B587">
        <v>33.265000000000001</v>
      </c>
      <c r="C587" s="71">
        <f t="shared" si="110"/>
        <v>-1.0732798229935891E-2</v>
      </c>
      <c r="D587" s="26">
        <f t="shared" si="111"/>
        <v>33.338973138280636</v>
      </c>
      <c r="E587" s="26">
        <f>D587*(1-VLOOKUP(A587,USD!A:M,13,0))</f>
        <v>33.158218223578302</v>
      </c>
      <c r="F587">
        <v>33.179099999999998</v>
      </c>
      <c r="G587" s="71">
        <f t="shared" si="114"/>
        <v>-2.2188187372723656E-3</v>
      </c>
      <c r="H587" s="71">
        <f>(B587/(D587*(1-VLOOKUP(A587,USD!A:M,13,0))))-1</f>
        <v>3.2203713631924202E-3</v>
      </c>
      <c r="I587" s="71">
        <f t="shared" si="115"/>
        <v>2.5889792067899098E-3</v>
      </c>
      <c r="J587">
        <v>5860.98</v>
      </c>
      <c r="K587">
        <v>5855.32</v>
      </c>
      <c r="L587" s="71">
        <f t="shared" si="112"/>
        <v>-9.6570880637703027E-4</v>
      </c>
      <c r="M587" s="70">
        <f t="shared" si="113"/>
        <v>3</v>
      </c>
    </row>
    <row r="588" spans="1:13">
      <c r="A588" s="68">
        <v>43223</v>
      </c>
      <c r="B588">
        <v>33.728900000000003</v>
      </c>
      <c r="C588" s="71">
        <f t="shared" si="110"/>
        <v>1.3945588456335534E-2</v>
      </c>
      <c r="D588" s="26">
        <f t="shared" si="111"/>
        <v>33.49240011664606</v>
      </c>
      <c r="E588" s="26">
        <f>D588*(1-VLOOKUP(A588,USD!A:M,13,0))</f>
        <v>33.643306477154148</v>
      </c>
      <c r="F588">
        <v>33.655000000000001</v>
      </c>
      <c r="G588" s="71">
        <f t="shared" si="114"/>
        <v>7.0612999525345721E-3</v>
      </c>
      <c r="H588" s="71">
        <f>(B588/(D588*(1-VLOOKUP(A588,USD!A:M,13,0))))-1</f>
        <v>2.5441471665093029E-3</v>
      </c>
      <c r="I588" s="71">
        <f t="shared" si="115"/>
        <v>2.1958104293566816E-3</v>
      </c>
      <c r="J588">
        <v>5855.32</v>
      </c>
      <c r="K588">
        <v>5910.61</v>
      </c>
      <c r="L588" s="71">
        <f t="shared" si="112"/>
        <v>9.4426948484456208E-3</v>
      </c>
      <c r="M588" s="70">
        <f t="shared" si="113"/>
        <v>4</v>
      </c>
    </row>
    <row r="589" spans="1:13">
      <c r="A589" s="68">
        <v>43224</v>
      </c>
      <c r="B589">
        <v>33.947899999999997</v>
      </c>
      <c r="C589" s="71">
        <f t="shared" si="110"/>
        <v>6.492948183901559E-3</v>
      </c>
      <c r="D589" s="26">
        <f t="shared" si="111"/>
        <v>33.647483922979184</v>
      </c>
      <c r="E589" s="26">
        <f>D589*(1-VLOOKUP(A589,USD!A:M,13,0))</f>
        <v>33.586347022445956</v>
      </c>
      <c r="F589">
        <v>33.599899999999998</v>
      </c>
      <c r="G589" s="71">
        <f t="shared" si="114"/>
        <v>8.9283370402517548E-3</v>
      </c>
      <c r="H589" s="71">
        <f>(B589/(D589*(1-VLOOKUP(A589,USD!A:M,13,0))))-1</f>
        <v>1.0764879470590127E-2</v>
      </c>
      <c r="I589" s="71">
        <f t="shared" si="115"/>
        <v>1.0357173682064458E-2</v>
      </c>
      <c r="J589">
        <v>5910.61</v>
      </c>
      <c r="K589">
        <v>5909.29</v>
      </c>
      <c r="L589" s="71">
        <f t="shared" si="112"/>
        <v>-2.2332720311435406E-4</v>
      </c>
      <c r="M589" s="70">
        <f t="shared" si="113"/>
        <v>5</v>
      </c>
    </row>
    <row r="590" spans="1:13">
      <c r="A590" s="68">
        <v>43227</v>
      </c>
      <c r="B590">
        <v>34.33</v>
      </c>
      <c r="C590" s="71">
        <f t="shared" si="110"/>
        <v>1.1255482666085337E-2</v>
      </c>
      <c r="D590" s="26">
        <f t="shared" si="111"/>
        <v>34.224501096747666</v>
      </c>
      <c r="E590" s="26">
        <f>D590*(1-VLOOKUP(A590,USD!A:M,13,0))</f>
        <v>34.218902419092366</v>
      </c>
      <c r="F590">
        <v>34.260300000000001</v>
      </c>
      <c r="G590" s="71">
        <f t="shared" si="114"/>
        <v>3.0825548911319611E-3</v>
      </c>
      <c r="H590" s="71">
        <f>(B590/(D590*(1-VLOOKUP(A590,USD!A:M,13,0))))-1</f>
        <v>3.2466728344169304E-3</v>
      </c>
      <c r="I590" s="71">
        <f t="shared" si="115"/>
        <v>2.0344246839636426E-3</v>
      </c>
      <c r="J590">
        <v>5909.29</v>
      </c>
      <c r="K590">
        <v>6019.14</v>
      </c>
      <c r="L590" s="71">
        <f t="shared" si="112"/>
        <v>1.858937368110225E-2</v>
      </c>
      <c r="M590" s="70">
        <f t="shared" si="113"/>
        <v>1</v>
      </c>
    </row>
    <row r="591" spans="1:13">
      <c r="A591" s="68">
        <v>43228</v>
      </c>
      <c r="B591">
        <v>34.33</v>
      </c>
      <c r="C591" s="71">
        <f t="shared" si="110"/>
        <v>0</v>
      </c>
      <c r="D591" s="26">
        <f t="shared" si="111"/>
        <v>34.389335211176352</v>
      </c>
      <c r="E591" s="26">
        <f>D591*(1-VLOOKUP(A591,USD!A:M,13,0))</f>
        <v>34.337611634155799</v>
      </c>
      <c r="F591">
        <v>34.353700000000003</v>
      </c>
      <c r="G591" s="71">
        <f t="shared" si="114"/>
        <v>-1.7253957022428379E-3</v>
      </c>
      <c r="H591" s="71">
        <f>(B591/(D591*(1-VLOOKUP(A591,USD!A:M,13,0))))-1</f>
        <v>-2.2167045969578858E-4</v>
      </c>
      <c r="I591" s="71">
        <f t="shared" si="115"/>
        <v>-6.8988202144182331E-4</v>
      </c>
      <c r="J591">
        <v>6019.14</v>
      </c>
      <c r="K591">
        <v>6041.81</v>
      </c>
      <c r="L591" s="71">
        <f t="shared" si="112"/>
        <v>3.7663187764365169E-3</v>
      </c>
      <c r="M591" s="70">
        <f t="shared" si="113"/>
        <v>2</v>
      </c>
    </row>
    <row r="592" spans="1:13">
      <c r="A592" s="68">
        <v>43229</v>
      </c>
      <c r="B592">
        <v>34.5</v>
      </c>
      <c r="C592" s="71">
        <f t="shared" si="110"/>
        <v>4.9519370812700636E-3</v>
      </c>
      <c r="D592" s="26">
        <f t="shared" si="111"/>
        <v>34.282170185921103</v>
      </c>
      <c r="E592" s="26">
        <f>D592*(1-VLOOKUP(A592,USD!A:M,13,0))</f>
        <v>34.300157030051174</v>
      </c>
      <c r="F592">
        <v>34.289700000000003</v>
      </c>
      <c r="G592" s="71">
        <f t="shared" si="114"/>
        <v>6.3540263903232308E-3</v>
      </c>
      <c r="H592" s="71">
        <f>(B592/(D592*(1-VLOOKUP(A592,USD!A:M,13,0))))-1</f>
        <v>5.826298980897926E-3</v>
      </c>
      <c r="I592" s="71">
        <f t="shared" si="115"/>
        <v>6.1330370344445662E-3</v>
      </c>
      <c r="J592">
        <v>6041.81</v>
      </c>
      <c r="K592">
        <v>6029.23</v>
      </c>
      <c r="L592" s="71">
        <f t="shared" si="112"/>
        <v>-2.0821574991601866E-3</v>
      </c>
      <c r="M592" s="70">
        <f t="shared" si="113"/>
        <v>3</v>
      </c>
    </row>
    <row r="593" spans="1:13">
      <c r="A593" s="68">
        <v>43230</v>
      </c>
      <c r="B593">
        <v>34.909999999999997</v>
      </c>
      <c r="C593" s="71">
        <f t="shared" si="110"/>
        <v>1.1884057971014439E-2</v>
      </c>
      <c r="D593" s="26">
        <f t="shared" si="111"/>
        <v>34.354193342931026</v>
      </c>
      <c r="E593" s="26">
        <f>D593*(1-VLOOKUP(A593,USD!A:M,13,0))</f>
        <v>34.552439468213429</v>
      </c>
      <c r="F593">
        <v>34.564300000000003</v>
      </c>
      <c r="G593" s="71">
        <f t="shared" si="114"/>
        <v>1.6178713658643762E-2</v>
      </c>
      <c r="H593" s="71">
        <f>(B593/(D593*(1-VLOOKUP(A593,USD!A:M,13,0))))-1</f>
        <v>1.0348344061654746E-2</v>
      </c>
      <c r="I593" s="71">
        <f t="shared" si="115"/>
        <v>1.0001649100372267E-2</v>
      </c>
      <c r="J593">
        <v>6029.23</v>
      </c>
      <c r="K593">
        <v>6040.57</v>
      </c>
      <c r="L593" s="71">
        <f t="shared" si="112"/>
        <v>1.8808371881651187E-3</v>
      </c>
      <c r="M593" s="70">
        <f t="shared" si="113"/>
        <v>4</v>
      </c>
    </row>
    <row r="594" spans="1:13">
      <c r="A594" s="68">
        <v>43231</v>
      </c>
      <c r="B594">
        <v>34.450000000000003</v>
      </c>
      <c r="C594" s="71">
        <f t="shared" si="110"/>
        <v>-1.3176740189057345E-2</v>
      </c>
      <c r="D594" s="26">
        <f t="shared" si="111"/>
        <v>34.28260464856794</v>
      </c>
      <c r="E594" s="26">
        <f>D594*(1-VLOOKUP(A594,USD!A:M,13,0))</f>
        <v>34.251194995811559</v>
      </c>
      <c r="F594">
        <v>34.2395</v>
      </c>
      <c r="G594" s="71">
        <f t="shared" si="114"/>
        <v>4.8828072764026675E-3</v>
      </c>
      <c r="H594" s="71">
        <f>(B594/(D594*(1-VLOOKUP(A594,USD!A:M,13,0))))-1</f>
        <v>5.8043231546447416E-3</v>
      </c>
      <c r="I594" s="71">
        <f t="shared" si="115"/>
        <v>6.1478701499730892E-3</v>
      </c>
      <c r="J594">
        <v>6040.57</v>
      </c>
      <c r="K594">
        <v>5991.34</v>
      </c>
      <c r="L594" s="71">
        <f t="shared" si="112"/>
        <v>-8.1498931392235408E-3</v>
      </c>
      <c r="M594" s="70">
        <f t="shared" si="113"/>
        <v>5</v>
      </c>
    </row>
    <row r="595" spans="1:13">
      <c r="A595" s="68">
        <v>43234</v>
      </c>
      <c r="B595">
        <v>34.49</v>
      </c>
      <c r="C595" s="71">
        <f t="shared" si="110"/>
        <v>1.1611030478955175E-3</v>
      </c>
      <c r="D595" s="26">
        <f t="shared" si="111"/>
        <v>34.10354415289401</v>
      </c>
      <c r="E595" s="26">
        <f>D595*(1-VLOOKUP(A595,USD!A:M,13,0))</f>
        <v>34.084353080465924</v>
      </c>
      <c r="F595" s="70">
        <v>34.08</v>
      </c>
      <c r="G595" s="71">
        <f t="shared" si="114"/>
        <v>1.1331838279723172E-2</v>
      </c>
      <c r="H595" s="71">
        <f>(B595/(D595*(1-VLOOKUP(A595,USD!A:M,13,0))))-1</f>
        <v>1.1901265034323316E-2</v>
      </c>
      <c r="I595" s="71">
        <f t="shared" si="115"/>
        <v>1.2030516431924987E-2</v>
      </c>
      <c r="J595">
        <v>5991.34</v>
      </c>
      <c r="K595">
        <v>5967.55</v>
      </c>
      <c r="L595" s="71">
        <f t="shared" si="112"/>
        <v>-3.9707310885377378E-3</v>
      </c>
      <c r="M595" s="70">
        <f t="shared" si="113"/>
        <v>1</v>
      </c>
    </row>
    <row r="596" spans="1:13">
      <c r="A596" s="68">
        <v>43235</v>
      </c>
      <c r="B596">
        <v>34.195</v>
      </c>
      <c r="C596" s="71">
        <f t="shared" si="110"/>
        <v>-8.5532038271963762E-3</v>
      </c>
      <c r="D596" s="26">
        <f t="shared" si="111"/>
        <v>34.382791195716834</v>
      </c>
      <c r="E596" s="26">
        <f>D596*(1-VLOOKUP(A596,USD!A:M,13,0))</f>
        <v>34.231502171489282</v>
      </c>
      <c r="F596">
        <v>34.296100000000003</v>
      </c>
      <c r="G596" s="71">
        <f t="shared" si="114"/>
        <v>-5.4617786743336172E-3</v>
      </c>
      <c r="H596" s="71">
        <f>(B596/(D596*(1-VLOOKUP(A596,USD!A:M,13,0))))-1</f>
        <v>-1.0663327395454836E-3</v>
      </c>
      <c r="I596" s="71">
        <f t="shared" si="115"/>
        <v>-2.9478570449702479E-3</v>
      </c>
      <c r="J596">
        <v>5967.55</v>
      </c>
      <c r="K596">
        <v>6020.57</v>
      </c>
      <c r="L596" s="71">
        <f t="shared" si="112"/>
        <v>8.8847181841793521E-3</v>
      </c>
      <c r="M596" s="70">
        <f t="shared" si="113"/>
        <v>2</v>
      </c>
    </row>
    <row r="597" spans="1:13">
      <c r="A597" s="68">
        <v>43236</v>
      </c>
      <c r="B597">
        <v>34.42</v>
      </c>
      <c r="C597" s="71">
        <f t="shared" si="110"/>
        <v>6.5799093434713019E-3</v>
      </c>
      <c r="D597" s="26">
        <f t="shared" si="111"/>
        <v>34.202107961040234</v>
      </c>
      <c r="E597" s="26">
        <f>D597*(1-VLOOKUP(A597,USD!A:M,13,0))</f>
        <v>34.294523133095254</v>
      </c>
      <c r="F597">
        <v>34.271900000000002</v>
      </c>
      <c r="G597" s="71">
        <f t="shared" si="114"/>
        <v>6.3707195827804597E-3</v>
      </c>
      <c r="H597" s="71">
        <f>(B597/(D597*(1-VLOOKUP(A597,USD!A:M,13,0))))-1</f>
        <v>3.6588019147483219E-3</v>
      </c>
      <c r="I597" s="71">
        <f t="shared" si="115"/>
        <v>4.3213244669830786E-3</v>
      </c>
      <c r="J597">
        <v>6020.57</v>
      </c>
      <c r="K597">
        <v>6004.07</v>
      </c>
      <c r="L597" s="71">
        <f t="shared" si="112"/>
        <v>-2.7406042949421616E-3</v>
      </c>
      <c r="M597" s="70">
        <f t="shared" si="113"/>
        <v>3</v>
      </c>
    </row>
    <row r="598" spans="1:13">
      <c r="A598" s="68">
        <v>43237</v>
      </c>
      <c r="B598">
        <v>34.22</v>
      </c>
      <c r="C598" s="71">
        <f t="shared" si="110"/>
        <v>-5.8105752469495009E-3</v>
      </c>
      <c r="D598" s="26">
        <f t="shared" si="111"/>
        <v>34.09900130777956</v>
      </c>
      <c r="E598" s="26">
        <f>D598*(1-VLOOKUP(A598,USD!A:M,13,0))</f>
        <v>34.043287261859632</v>
      </c>
      <c r="F598">
        <v>34.044499999999999</v>
      </c>
      <c r="G598" s="71">
        <f t="shared" si="114"/>
        <v>3.5484526695752638E-3</v>
      </c>
      <c r="H598" s="71">
        <f>(B598/(D598*(1-VLOOKUP(A598,USD!A:M,13,0))))-1</f>
        <v>5.1908247514729222E-3</v>
      </c>
      <c r="I598" s="71">
        <f t="shared" si="115"/>
        <v>5.1550176974253237E-3</v>
      </c>
      <c r="J598">
        <v>6004.07</v>
      </c>
      <c r="K598">
        <v>5973.78</v>
      </c>
      <c r="L598" s="71">
        <f t="shared" si="112"/>
        <v>-5.0449112019014253E-3</v>
      </c>
      <c r="M598" s="70">
        <f t="shared" si="113"/>
        <v>4</v>
      </c>
    </row>
    <row r="599" spans="1:13">
      <c r="A599" s="68">
        <v>43238</v>
      </c>
      <c r="B599">
        <v>34.159999999999997</v>
      </c>
      <c r="C599" s="71">
        <f t="shared" si="110"/>
        <v>-1.753360607831711E-3</v>
      </c>
      <c r="D599" s="26">
        <f t="shared" si="111"/>
        <v>34.166287371647428</v>
      </c>
      <c r="E599" s="26">
        <f>D599*(1-VLOOKUP(A599,USD!A:M,13,0))</f>
        <v>34.13148390394629</v>
      </c>
      <c r="F599">
        <v>34.153700000000001</v>
      </c>
      <c r="G599" s="71">
        <f t="shared" si="114"/>
        <v>-1.8402267647754655E-4</v>
      </c>
      <c r="H599" s="71">
        <f>(B599/(D599*(1-VLOOKUP(A599,USD!A:M,13,0))))-1</f>
        <v>8.3547776984893574E-4</v>
      </c>
      <c r="I599" s="71">
        <f t="shared" si="115"/>
        <v>1.8446024881635381E-4</v>
      </c>
      <c r="J599">
        <v>5973.78</v>
      </c>
      <c r="K599">
        <v>5995.15</v>
      </c>
      <c r="L599" s="71">
        <f t="shared" si="112"/>
        <v>3.5772994653300305E-3</v>
      </c>
      <c r="M599" s="70">
        <f t="shared" si="113"/>
        <v>5</v>
      </c>
    </row>
    <row r="600" spans="1:13">
      <c r="A600" s="68">
        <v>43241</v>
      </c>
      <c r="B600">
        <v>34.72</v>
      </c>
      <c r="C600" s="71">
        <f t="shared" si="110"/>
        <v>1.6393442622950838E-2</v>
      </c>
      <c r="D600" s="26">
        <f t="shared" si="111"/>
        <v>34.592645244906308</v>
      </c>
      <c r="E600" s="26">
        <f>D600*(1-VLOOKUP(A600,USD!A:M,13,0))</f>
        <v>34.632154234297957</v>
      </c>
      <c r="F600">
        <v>34.643999999999998</v>
      </c>
      <c r="G600" s="71">
        <f t="shared" si="114"/>
        <v>3.6815558391691816E-3</v>
      </c>
      <c r="H600" s="71">
        <f>(B600/(D600*(1-VLOOKUP(A600,USD!A:M,13,0))))-1</f>
        <v>2.5365377246744369E-3</v>
      </c>
      <c r="I600" s="71">
        <f t="shared" si="115"/>
        <v>2.1937420621176429E-3</v>
      </c>
      <c r="J600">
        <v>5995.15</v>
      </c>
      <c r="K600">
        <v>6072.2</v>
      </c>
      <c r="L600" s="71">
        <f t="shared" si="112"/>
        <v>1.285205541145773E-2</v>
      </c>
      <c r="M600" s="70">
        <f t="shared" si="113"/>
        <v>1</v>
      </c>
    </row>
    <row r="601" spans="1:13">
      <c r="A601" s="68">
        <v>43242</v>
      </c>
      <c r="B601">
        <v>34.950000000000003</v>
      </c>
      <c r="C601" s="71">
        <f t="shared" si="110"/>
        <v>6.6244239631336743E-3</v>
      </c>
      <c r="D601" s="26">
        <f t="shared" si="111"/>
        <v>34.762157708902862</v>
      </c>
      <c r="E601" s="26">
        <f>D601*(1-VLOOKUP(A601,USD!A:M,13,0))</f>
        <v>34.790411588685153</v>
      </c>
      <c r="F601">
        <v>34.778599999999997</v>
      </c>
      <c r="G601" s="71">
        <f t="shared" si="114"/>
        <v>5.4036430267110358E-3</v>
      </c>
      <c r="H601" s="71">
        <f>(B601/(D601*(1-VLOOKUP(A601,USD!A:M,13,0))))-1</f>
        <v>4.5871377781214751E-3</v>
      </c>
      <c r="I601" s="71">
        <f t="shared" si="115"/>
        <v>4.9283179886483452E-3</v>
      </c>
      <c r="J601">
        <v>6072.2</v>
      </c>
      <c r="K601">
        <v>6092.91</v>
      </c>
      <c r="L601" s="71">
        <f t="shared" si="112"/>
        <v>3.4106254734691532E-3</v>
      </c>
      <c r="M601" s="70">
        <f t="shared" si="113"/>
        <v>2</v>
      </c>
    </row>
    <row r="602" spans="1:13">
      <c r="A602" s="68">
        <v>43243</v>
      </c>
      <c r="B602">
        <v>34.44</v>
      </c>
      <c r="C602" s="71">
        <f t="shared" si="110"/>
        <v>-1.459227467811175E-2</v>
      </c>
      <c r="D602" s="26">
        <f t="shared" si="111"/>
        <v>34.327322020184113</v>
      </c>
      <c r="E602" s="26">
        <f>D602*(1-VLOOKUP(A602,USD!A:M,13,0))</f>
        <v>34.205219298578868</v>
      </c>
      <c r="F602">
        <v>34.191299999999998</v>
      </c>
      <c r="G602" s="71">
        <f t="shared" si="114"/>
        <v>3.2824576222296731E-3</v>
      </c>
      <c r="H602" s="71">
        <f>(B602/(D602*(1-VLOOKUP(A602,USD!A:M,13,0))))-1</f>
        <v>6.8638852852167531E-3</v>
      </c>
      <c r="I602" s="71">
        <f t="shared" si="115"/>
        <v>7.2737801721489692E-3</v>
      </c>
      <c r="J602">
        <v>6092.91</v>
      </c>
      <c r="K602">
        <v>6013.85</v>
      </c>
      <c r="L602" s="71">
        <f t="shared" si="112"/>
        <v>-1.2975737373438934E-2</v>
      </c>
      <c r="M602" s="70">
        <f t="shared" si="113"/>
        <v>3</v>
      </c>
    </row>
    <row r="603" spans="1:13">
      <c r="A603" s="68">
        <v>43244</v>
      </c>
      <c r="B603">
        <v>34.29</v>
      </c>
      <c r="C603" s="71">
        <f t="shared" si="110"/>
        <v>-4.3554006968640202E-3</v>
      </c>
      <c r="D603" s="26">
        <f t="shared" si="111"/>
        <v>34.070598403019694</v>
      </c>
      <c r="E603" s="26">
        <f>D603*(1-VLOOKUP(A603,USD!A:M,13,0))</f>
        <v>34.060658958582017</v>
      </c>
      <c r="F603">
        <v>34.0501</v>
      </c>
      <c r="G603" s="71">
        <f t="shared" si="114"/>
        <v>6.4396167741174182E-3</v>
      </c>
      <c r="H603" s="71">
        <f>(B603/(D603*(1-VLOOKUP(A603,USD!A:M,13,0))))-1</f>
        <v>6.7333119331856039E-3</v>
      </c>
      <c r="I603" s="71">
        <f t="shared" si="115"/>
        <v>7.0455006005856191E-3</v>
      </c>
      <c r="J603">
        <v>6013.85</v>
      </c>
      <c r="K603">
        <v>5992.62</v>
      </c>
      <c r="L603" s="71">
        <f t="shared" si="112"/>
        <v>-3.5301844908004476E-3</v>
      </c>
      <c r="M603" s="70">
        <f t="shared" si="113"/>
        <v>4</v>
      </c>
    </row>
    <row r="604" spans="1:13">
      <c r="A604" s="68">
        <v>43245</v>
      </c>
      <c r="B604">
        <v>33.75</v>
      </c>
      <c r="C604" s="71">
        <f t="shared" si="110"/>
        <v>-1.5748031496062964E-2</v>
      </c>
      <c r="D604" s="26">
        <f t="shared" si="111"/>
        <v>33.624972345985562</v>
      </c>
      <c r="E604" s="26">
        <f>D604*(1-VLOOKUP(A604,USD!A:M,13,0))</f>
        <v>33.558017643516564</v>
      </c>
      <c r="F604">
        <v>33.573700000000002</v>
      </c>
      <c r="G604" s="71">
        <f t="shared" si="114"/>
        <v>3.7182976011982394E-3</v>
      </c>
      <c r="H604" s="71">
        <f>(B604/(D604*(1-VLOOKUP(A604,USD!A:M,13,0))))-1</f>
        <v>5.7209087414771265E-3</v>
      </c>
      <c r="I604" s="71">
        <f t="shared" si="115"/>
        <v>5.2511340722052324E-3</v>
      </c>
      <c r="J604">
        <v>5992.62</v>
      </c>
      <c r="K604">
        <v>5917.8</v>
      </c>
      <c r="L604" s="71">
        <f t="shared" si="112"/>
        <v>-1.2485356989096585E-2</v>
      </c>
      <c r="M604" s="70">
        <f t="shared" si="113"/>
        <v>5</v>
      </c>
    </row>
    <row r="605" spans="1:13">
      <c r="A605" s="68">
        <v>43248</v>
      </c>
      <c r="B605">
        <v>33.75</v>
      </c>
      <c r="C605" s="71">
        <f t="shared" si="110"/>
        <v>0</v>
      </c>
      <c r="D605" s="26">
        <f t="shared" si="111"/>
        <v>33.423129518064151</v>
      </c>
      <c r="E605" s="26">
        <f>D605*(1-VLOOKUP(A605,USD!A:M,13,0))</f>
        <v>33.381385708534225</v>
      </c>
      <c r="F605">
        <v>33.380000000000003</v>
      </c>
      <c r="G605" s="71">
        <f t="shared" si="114"/>
        <v>9.7797688800860261E-3</v>
      </c>
      <c r="H605" s="71">
        <f>(B605/(D605*(1-VLOOKUP(A605,USD!A:M,13,0))))-1</f>
        <v>1.1042510178705278E-2</v>
      </c>
      <c r="I605" s="71">
        <f t="shared" si="115"/>
        <v>1.1084481725584183E-2</v>
      </c>
      <c r="J605">
        <v>5917.8</v>
      </c>
      <c r="K605">
        <v>5891.26</v>
      </c>
      <c r="L605" s="71">
        <f t="shared" si="112"/>
        <v>-4.4847747473722999E-3</v>
      </c>
      <c r="M605" s="70">
        <f t="shared" si="113"/>
        <v>1</v>
      </c>
    </row>
    <row r="606" spans="1:13">
      <c r="A606" s="68">
        <v>43249</v>
      </c>
      <c r="B606">
        <v>32.959899999999998</v>
      </c>
      <c r="C606" s="71">
        <f t="shared" si="110"/>
        <v>-2.3410370370370415E-2</v>
      </c>
      <c r="D606" s="26">
        <f t="shared" si="111"/>
        <v>33.063779395239727</v>
      </c>
      <c r="E606" s="26">
        <f>D606*(1-VLOOKUP(A606,USD!A:M,13,0))</f>
        <v>32.917940750917069</v>
      </c>
      <c r="F606">
        <v>32.909399999999998</v>
      </c>
      <c r="G606" s="71">
        <f t="shared" si="114"/>
        <v>-3.1417882994551061E-3</v>
      </c>
      <c r="H606" s="71">
        <f>(B606/(D606*(1-VLOOKUP(A606,USD!A:M,13,0))))-1</f>
        <v>1.2746620270212006E-3</v>
      </c>
      <c r="I606" s="71">
        <f t="shared" si="115"/>
        <v>1.5345159741593228E-3</v>
      </c>
      <c r="J606">
        <v>5891.26</v>
      </c>
      <c r="K606">
        <v>5835.45</v>
      </c>
      <c r="L606" s="71">
        <f t="shared" si="112"/>
        <v>-9.4733554451850166E-3</v>
      </c>
      <c r="M606" s="70">
        <f t="shared" si="113"/>
        <v>2</v>
      </c>
    </row>
    <row r="607" spans="1:13">
      <c r="A607" s="68">
        <v>43250</v>
      </c>
      <c r="B607">
        <v>32.779600000000002</v>
      </c>
      <c r="C607" s="71">
        <f t="shared" si="110"/>
        <v>-5.4702835870252819E-3</v>
      </c>
      <c r="D607" s="26">
        <f t="shared" si="111"/>
        <v>32.047336083078427</v>
      </c>
      <c r="E607" s="26">
        <f>D607*(1-VLOOKUP(A607,USD!A:M,13,0))</f>
        <v>32.173466233337507</v>
      </c>
      <c r="F607">
        <v>32.127499999999998</v>
      </c>
      <c r="G607" s="71">
        <f t="shared" si="114"/>
        <v>2.2849447299559511E-2</v>
      </c>
      <c r="H607" s="71">
        <f>(B607/(D607*(1-VLOOKUP(A607,USD!A:M,13,0))))-1</f>
        <v>1.8839554378956791E-2</v>
      </c>
      <c r="I607" s="71">
        <f t="shared" si="115"/>
        <v>2.0297253132052218E-2</v>
      </c>
      <c r="J607">
        <v>5835.45</v>
      </c>
      <c r="K607">
        <v>5682.59</v>
      </c>
      <c r="L607" s="71">
        <f t="shared" si="112"/>
        <v>-2.6195066361634489E-2</v>
      </c>
      <c r="M607" s="70">
        <f t="shared" si="113"/>
        <v>3</v>
      </c>
    </row>
    <row r="608" spans="1:13">
      <c r="A608" s="68">
        <v>43251</v>
      </c>
      <c r="B608">
        <v>32.92</v>
      </c>
      <c r="C608" s="71">
        <f t="shared" si="110"/>
        <v>4.2831517163113286E-3</v>
      </c>
      <c r="D608" s="26">
        <f t="shared" si="111"/>
        <v>32.533885943733395</v>
      </c>
      <c r="E608" s="26">
        <f>D608*(1-VLOOKUP(A608,USD!A:M,13,0))</f>
        <v>32.478857141695642</v>
      </c>
      <c r="F608">
        <v>32.525799999999997</v>
      </c>
      <c r="G608" s="71">
        <f t="shared" si="114"/>
        <v>1.1868058335680498E-2</v>
      </c>
      <c r="H608" s="71">
        <f>(B608/(D608*(1-VLOOKUP(A608,USD!A:M,13,0))))-1</f>
        <v>1.3582462473349599E-2</v>
      </c>
      <c r="I608" s="71">
        <f t="shared" si="115"/>
        <v>1.2119609663713282E-2</v>
      </c>
      <c r="J608">
        <v>5682.59</v>
      </c>
      <c r="K608">
        <v>5754.47</v>
      </c>
      <c r="L608" s="71">
        <f t="shared" si="112"/>
        <v>1.2649161737869452E-2</v>
      </c>
      <c r="M608" s="70">
        <f t="shared" si="113"/>
        <v>4</v>
      </c>
    </row>
    <row r="609" spans="1:13">
      <c r="A609" s="68">
        <v>43252</v>
      </c>
      <c r="B609">
        <v>32.75</v>
      </c>
      <c r="C609" s="71">
        <f t="shared" si="110"/>
        <v>-5.1640340218712666E-3</v>
      </c>
      <c r="D609" s="26">
        <f t="shared" si="111"/>
        <v>32.133815294197376</v>
      </c>
      <c r="E609" s="26">
        <f>D609*(1-VLOOKUP(A609,USD!A:M,13,0))</f>
        <v>32.113948436046122</v>
      </c>
      <c r="F609">
        <v>32.102200000000003</v>
      </c>
      <c r="G609" s="71">
        <f t="shared" si="114"/>
        <v>1.9175584976798277E-2</v>
      </c>
      <c r="H609" s="71">
        <f>(B609/(D609*(1-VLOOKUP(A609,USD!A:M,13,0))))-1</f>
        <v>1.9806084113903166E-2</v>
      </c>
      <c r="I609" s="71">
        <f t="shared" si="115"/>
        <v>2.0179302353109607E-2</v>
      </c>
      <c r="J609">
        <v>5754.47</v>
      </c>
      <c r="K609">
        <v>5685.12</v>
      </c>
      <c r="L609" s="71">
        <f t="shared" si="112"/>
        <v>-1.2051500833265338E-2</v>
      </c>
      <c r="M609" s="70">
        <f t="shared" si="113"/>
        <v>5</v>
      </c>
    </row>
    <row r="610" spans="1:13">
      <c r="A610" s="68">
        <v>43255</v>
      </c>
      <c r="B610">
        <v>32.450000000000003</v>
      </c>
      <c r="C610" s="71">
        <f t="shared" si="110"/>
        <v>-9.1603053435113102E-3</v>
      </c>
      <c r="D610" s="26">
        <f t="shared" si="111"/>
        <v>32.091075989600924</v>
      </c>
      <c r="E610" s="26">
        <f>D610*(1-VLOOKUP(A610,USD!A:M,13,0))</f>
        <v>32.133899620944604</v>
      </c>
      <c r="F610">
        <v>32.135599999999997</v>
      </c>
      <c r="G610" s="71">
        <f t="shared" si="114"/>
        <v>1.1184542721951463E-2</v>
      </c>
      <c r="H610" s="71">
        <f>(B610/(D610*(1-VLOOKUP(A610,USD!A:M,13,0))))-1</f>
        <v>9.8369753681986083E-3</v>
      </c>
      <c r="I610" s="71">
        <f t="shared" si="115"/>
        <v>9.7835422397591909E-3</v>
      </c>
      <c r="J610">
        <v>5685.12</v>
      </c>
      <c r="K610">
        <v>5683.15</v>
      </c>
      <c r="L610" s="71">
        <f t="shared" si="112"/>
        <v>-3.4651863109314007E-4</v>
      </c>
      <c r="M610" s="70">
        <f t="shared" si="113"/>
        <v>1</v>
      </c>
    </row>
    <row r="611" spans="1:13">
      <c r="A611" s="68">
        <v>43256</v>
      </c>
      <c r="B611">
        <v>32.829000000000001</v>
      </c>
      <c r="C611" s="71">
        <f t="shared" si="110"/>
        <v>1.1679506933744088E-2</v>
      </c>
      <c r="D611" s="26">
        <f t="shared" si="111"/>
        <v>32.678040039062843</v>
      </c>
      <c r="E611" s="26">
        <f>D611*(1-VLOOKUP(A611,USD!A:M,13,0))</f>
        <v>32.733199022754079</v>
      </c>
      <c r="F611">
        <v>32.7729</v>
      </c>
      <c r="G611" s="71">
        <f t="shared" si="114"/>
        <v>4.6196149082595728E-3</v>
      </c>
      <c r="H611" s="71">
        <f>(B611/(D611*(1-VLOOKUP(A611,USD!A:M,13,0))))-1</f>
        <v>2.9267221080142569E-3</v>
      </c>
      <c r="I611" s="71">
        <f t="shared" si="115"/>
        <v>1.7117801598272031E-3</v>
      </c>
      <c r="J611">
        <v>5683.15</v>
      </c>
      <c r="K611">
        <v>5779.08</v>
      </c>
      <c r="L611" s="71">
        <f t="shared" si="112"/>
        <v>1.6879723392836832E-2</v>
      </c>
      <c r="M611" s="70">
        <f t="shared" si="113"/>
        <v>2</v>
      </c>
    </row>
    <row r="612" spans="1:13">
      <c r="A612" s="68">
        <v>43257</v>
      </c>
      <c r="B612">
        <v>33.1999</v>
      </c>
      <c r="C612" s="71">
        <f t="shared" si="110"/>
        <v>1.1297937798897317E-2</v>
      </c>
      <c r="D612" s="26">
        <f t="shared" si="111"/>
        <v>32.745565999086359</v>
      </c>
      <c r="E612" s="26">
        <f>D612*(1-VLOOKUP(A612,USD!A:M,13,0))</f>
        <v>32.815757089013402</v>
      </c>
      <c r="F612">
        <v>32.836599999999997</v>
      </c>
      <c r="G612" s="71">
        <f t="shared" si="114"/>
        <v>1.387467240377882E-2</v>
      </c>
      <c r="H612" s="71">
        <f>(B612/(D612*(1-VLOOKUP(A612,USD!A:M,13,0))))-1</f>
        <v>1.1706050539824542E-2</v>
      </c>
      <c r="I612" s="71">
        <f t="shared" si="115"/>
        <v>1.106387384808416E-2</v>
      </c>
      <c r="J612">
        <v>5779.08</v>
      </c>
      <c r="K612">
        <v>5774.26</v>
      </c>
      <c r="L612" s="71">
        <f t="shared" si="112"/>
        <v>-8.3404278881760163E-4</v>
      </c>
      <c r="M612" s="70">
        <f t="shared" si="113"/>
        <v>3</v>
      </c>
    </row>
    <row r="613" spans="1:13">
      <c r="A613" s="68">
        <v>43258</v>
      </c>
      <c r="B613">
        <v>32.700000000000003</v>
      </c>
      <c r="C613" s="71">
        <f t="shared" si="110"/>
        <v>-1.5057274268898246E-2</v>
      </c>
      <c r="D613" s="26">
        <f t="shared" si="111"/>
        <v>32.630513266115486</v>
      </c>
      <c r="E613" s="26">
        <f>D613*(1-VLOOKUP(A613,USD!A:M,13,0))</f>
        <v>32.595152012625263</v>
      </c>
      <c r="F613">
        <v>32.575200000000002</v>
      </c>
      <c r="G613" s="71">
        <f t="shared" si="114"/>
        <v>2.1295017126401472E-3</v>
      </c>
      <c r="H613" s="71">
        <f>(B613/(D613*(1-VLOOKUP(A613,USD!A:M,13,0))))-1</f>
        <v>3.2166742874562004E-3</v>
      </c>
      <c r="I613" s="71">
        <f t="shared" si="115"/>
        <v>3.8311353422235683E-3</v>
      </c>
      <c r="J613">
        <v>5774.26</v>
      </c>
      <c r="K613">
        <v>5738.02</v>
      </c>
      <c r="L613" s="71">
        <f t="shared" si="112"/>
        <v>-6.2761288892428935E-3</v>
      </c>
      <c r="M613" s="70">
        <f t="shared" si="113"/>
        <v>4</v>
      </c>
    </row>
    <row r="614" spans="1:13">
      <c r="A614" s="68">
        <v>43259</v>
      </c>
      <c r="B614">
        <v>32.28</v>
      </c>
      <c r="C614" s="71">
        <f t="shared" si="110"/>
        <v>-1.2844036697247763E-2</v>
      </c>
      <c r="D614" s="26">
        <f t="shared" si="111"/>
        <v>32.185071045412876</v>
      </c>
      <c r="E614" s="26">
        <f>D614*(1-VLOOKUP(A614,USD!A:M,13,0))</f>
        <v>32.131717574905636</v>
      </c>
      <c r="F614">
        <v>32.114800000000002</v>
      </c>
      <c r="G614" s="71">
        <f t="shared" si="114"/>
        <v>2.9494716495477302E-3</v>
      </c>
      <c r="H614" s="71">
        <f>(B614/(D614*(1-VLOOKUP(A614,USD!A:M,13,0))))-1</f>
        <v>4.6148303385491474E-3</v>
      </c>
      <c r="I614" s="71">
        <f t="shared" si="115"/>
        <v>5.1440457359224201E-3</v>
      </c>
      <c r="J614">
        <v>5738.02</v>
      </c>
      <c r="K614">
        <v>5669.3</v>
      </c>
      <c r="L614" s="71">
        <f t="shared" si="112"/>
        <v>-1.1976256618136616E-2</v>
      </c>
      <c r="M614" s="70">
        <f t="shared" si="113"/>
        <v>5</v>
      </c>
    </row>
    <row r="615" spans="1:13">
      <c r="A615" s="68">
        <v>43262</v>
      </c>
      <c r="B615">
        <v>32.21</v>
      </c>
      <c r="C615" s="71">
        <f t="shared" si="110"/>
        <v>-2.1685254027261625E-3</v>
      </c>
      <c r="D615" s="26">
        <f t="shared" si="111"/>
        <v>31.905546527437249</v>
      </c>
      <c r="E615" s="26">
        <f>D615*(1-VLOOKUP(A615,USD!A:M,13,0))</f>
        <v>31.914920641972959</v>
      </c>
      <c r="F615">
        <v>31.897200000000002</v>
      </c>
      <c r="G615" s="71">
        <f t="shared" si="114"/>
        <v>9.5423368567260081E-3</v>
      </c>
      <c r="H615" s="71">
        <f>(B615/(D615*(1-VLOOKUP(A615,USD!A:M,13,0))))-1</f>
        <v>9.2458120556617729E-3</v>
      </c>
      <c r="I615" s="71">
        <f t="shared" si="115"/>
        <v>9.8065033921472811E-3</v>
      </c>
      <c r="J615">
        <v>5669.3</v>
      </c>
      <c r="K615">
        <v>5632.36</v>
      </c>
      <c r="L615" s="71">
        <f t="shared" si="112"/>
        <v>-6.5157956008679019E-3</v>
      </c>
      <c r="M615" s="70">
        <f t="shared" si="113"/>
        <v>1</v>
      </c>
    </row>
    <row r="616" spans="1:13">
      <c r="A616" s="68">
        <v>43263</v>
      </c>
      <c r="B616">
        <v>32.231999999999999</v>
      </c>
      <c r="C616" s="71">
        <f t="shared" si="110"/>
        <v>6.8301769636747167E-4</v>
      </c>
      <c r="D616" s="26">
        <f t="shared" si="111"/>
        <v>32.24259877209554</v>
      </c>
      <c r="E616" s="26">
        <f>D616*(1-VLOOKUP(A616,USD!A:M,13,0))</f>
        <v>32.204647381391418</v>
      </c>
      <c r="F616">
        <v>32.232999999999997</v>
      </c>
      <c r="G616" s="71">
        <f t="shared" si="114"/>
        <v>-3.2871953561985912E-4</v>
      </c>
      <c r="H616" s="71">
        <f>(B616/(D616*(1-VLOOKUP(A616,USD!A:M,13,0))))-1</f>
        <v>8.4933762151329084E-4</v>
      </c>
      <c r="I616" s="71">
        <f t="shared" si="115"/>
        <v>-3.1024105730081963E-5</v>
      </c>
      <c r="J616">
        <v>5632.36</v>
      </c>
      <c r="K616">
        <v>5693.35</v>
      </c>
      <c r="L616" s="71">
        <f t="shared" si="112"/>
        <v>1.0828498178383716E-2</v>
      </c>
      <c r="M616" s="70">
        <f t="shared" si="113"/>
        <v>2</v>
      </c>
    </row>
    <row r="617" spans="1:13">
      <c r="A617" s="68">
        <v>43264</v>
      </c>
      <c r="B617">
        <v>31.910399999999999</v>
      </c>
      <c r="C617" s="71">
        <f t="shared" si="110"/>
        <v>-9.9776619508562536E-3</v>
      </c>
      <c r="D617" s="26">
        <f t="shared" si="111"/>
        <v>31.744241204211928</v>
      </c>
      <c r="E617" s="26">
        <f>D617*(1-VLOOKUP(A617,USD!A:M,13,0))</f>
        <v>31.833225347926707</v>
      </c>
      <c r="F617">
        <v>31.815200000000001</v>
      </c>
      <c r="G617" s="71">
        <f t="shared" si="114"/>
        <v>5.2342972925125686E-3</v>
      </c>
      <c r="H617" s="71">
        <f>(B617/(D617*(1-VLOOKUP(A617,USD!A:M,13,0))))-1</f>
        <v>2.4243428439876258E-3</v>
      </c>
      <c r="I617" s="71">
        <f t="shared" si="115"/>
        <v>2.992280419422011E-3</v>
      </c>
      <c r="J617">
        <v>5693.35</v>
      </c>
      <c r="K617">
        <v>5607.02</v>
      </c>
      <c r="L617" s="71">
        <f t="shared" si="112"/>
        <v>-1.5163304557070933E-2</v>
      </c>
      <c r="M617" s="70">
        <f t="shared" si="113"/>
        <v>3</v>
      </c>
    </row>
    <row r="618" spans="1:13">
      <c r="A618" s="68">
        <v>43265</v>
      </c>
      <c r="B618">
        <v>31.83</v>
      </c>
      <c r="C618" s="71">
        <f t="shared" si="110"/>
        <v>-2.5195547533093388E-3</v>
      </c>
      <c r="D618" s="26">
        <f t="shared" si="111"/>
        <v>31.701205869784665</v>
      </c>
      <c r="E618" s="26">
        <f>D618*(1-VLOOKUP(A618,USD!A:M,13,0))</f>
        <v>31.558343162431999</v>
      </c>
      <c r="F618">
        <v>31.559000000000001</v>
      </c>
      <c r="G618" s="71">
        <f t="shared" si="114"/>
        <v>4.0627517686351311E-3</v>
      </c>
      <c r="H618" s="71">
        <f>(B618/(D618*(1-VLOOKUP(A618,USD!A:M,13,0))))-1</f>
        <v>8.6080830089771965E-3</v>
      </c>
      <c r="I618" s="71">
        <f t="shared" si="115"/>
        <v>8.5870908457175155E-3</v>
      </c>
      <c r="J618">
        <v>5607.02</v>
      </c>
      <c r="K618">
        <v>5586.93</v>
      </c>
      <c r="L618" s="71">
        <f t="shared" si="112"/>
        <v>-3.5830084429875342E-3</v>
      </c>
      <c r="M618" s="70">
        <f t="shared" si="113"/>
        <v>4</v>
      </c>
    </row>
    <row r="619" spans="1:13">
      <c r="A619" s="68">
        <v>43266</v>
      </c>
      <c r="B619">
        <v>30.97</v>
      </c>
      <c r="C619" s="71">
        <f t="shared" si="110"/>
        <v>-2.7018535972353153E-2</v>
      </c>
      <c r="D619" s="26">
        <f t="shared" si="111"/>
        <v>30.977238386734751</v>
      </c>
      <c r="E619" s="26">
        <f>D619*(1-VLOOKUP(A619,USD!A:M,13,0))</f>
        <v>30.890986750165244</v>
      </c>
      <c r="F619">
        <v>30.8901</v>
      </c>
      <c r="G619" s="71">
        <f t="shared" si="114"/>
        <v>-2.3366791591894476E-4</v>
      </c>
      <c r="H619" s="71">
        <f>(B619/(D619*(1-VLOOKUP(A619,USD!A:M,13,0))))-1</f>
        <v>2.5578091911981904E-3</v>
      </c>
      <c r="I619" s="71">
        <f t="shared" si="115"/>
        <v>2.5865892308538641E-3</v>
      </c>
      <c r="J619">
        <v>5586.93</v>
      </c>
      <c r="K619">
        <v>5483.94</v>
      </c>
      <c r="L619" s="71">
        <f t="shared" si="112"/>
        <v>-1.8434095290257968E-2</v>
      </c>
      <c r="M619" s="70">
        <f t="shared" si="113"/>
        <v>5</v>
      </c>
    </row>
    <row r="620" spans="1:13">
      <c r="A620" s="68">
        <v>43269</v>
      </c>
      <c r="B620">
        <v>30.4</v>
      </c>
      <c r="C620" s="71">
        <f t="shared" si="110"/>
        <v>-1.8404907975460127E-2</v>
      </c>
      <c r="D620" s="26">
        <f t="shared" si="111"/>
        <v>30.8901</v>
      </c>
      <c r="E620" s="26">
        <f>D620*(1-VLOOKUP(A620,USD!A:M,13,0))</f>
        <v>30.787649312994954</v>
      </c>
      <c r="F620">
        <v>30.79</v>
      </c>
      <c r="G620" s="71">
        <f t="shared" si="114"/>
        <v>-1.5865924681370491E-2</v>
      </c>
      <c r="H620" s="71">
        <f>(B620/(D620*(1-VLOOKUP(A620,USD!A:M,13,0))))-1</f>
        <v>-1.2591065626804343E-2</v>
      </c>
      <c r="I620" s="71">
        <f t="shared" si="115"/>
        <v>-1.266645014615142E-2</v>
      </c>
      <c r="J620">
        <v>5483.94</v>
      </c>
      <c r="K620">
        <v>5483.94</v>
      </c>
      <c r="L620" s="71">
        <f t="shared" si="112"/>
        <v>0</v>
      </c>
      <c r="M620" s="70">
        <f t="shared" si="113"/>
        <v>1</v>
      </c>
    </row>
    <row r="621" spans="1:13">
      <c r="A621" s="68">
        <v>43270</v>
      </c>
      <c r="B621">
        <v>28.9</v>
      </c>
      <c r="C621" s="71">
        <f t="shared" si="110"/>
        <v>-4.9342105263157854E-2</v>
      </c>
      <c r="D621" s="26">
        <f t="shared" si="111"/>
        <v>28.868523525056805</v>
      </c>
      <c r="E621" s="26">
        <f>D621*(1-VLOOKUP(A621,USD!A:M,13,0))</f>
        <v>28.766787944893295</v>
      </c>
      <c r="F621">
        <v>28.668600000000001</v>
      </c>
      <c r="G621" s="71">
        <f t="shared" si="114"/>
        <v>1.0903389262659768E-3</v>
      </c>
      <c r="H621" s="71">
        <f>(B621/(D621*(1-VLOOKUP(A621,USD!A:M,13,0))))-1</f>
        <v>4.630758754223363E-3</v>
      </c>
      <c r="I621" s="71">
        <f t="shared" si="115"/>
        <v>8.0715486629969746E-3</v>
      </c>
      <c r="J621">
        <v>5483.94</v>
      </c>
      <c r="K621">
        <v>5141.71</v>
      </c>
      <c r="L621" s="71">
        <f t="shared" si="112"/>
        <v>-6.2405861479155389E-2</v>
      </c>
      <c r="M621" s="70">
        <f t="shared" si="113"/>
        <v>2</v>
      </c>
    </row>
    <row r="622" spans="1:13">
      <c r="A622" s="68">
        <v>43271</v>
      </c>
      <c r="B622">
        <v>29.068999999999999</v>
      </c>
      <c r="C622" s="71">
        <f t="shared" si="110"/>
        <v>5.8477508650518484E-3</v>
      </c>
      <c r="D622" s="26">
        <f t="shared" si="111"/>
        <v>28.984630318318231</v>
      </c>
      <c r="E622" s="26">
        <f>D622*(1-VLOOKUP(A622,USD!A:M,13,0))</f>
        <v>28.964705006196137</v>
      </c>
      <c r="F622">
        <v>28.989000000000001</v>
      </c>
      <c r="G622" s="71">
        <f t="shared" si="114"/>
        <v>2.9108420826897685E-3</v>
      </c>
      <c r="H622" s="71">
        <f>(B622/(D622*(1-VLOOKUP(A622,USD!A:M,13,0))))-1</f>
        <v>3.6007614709541169E-3</v>
      </c>
      <c r="I622" s="71">
        <f t="shared" si="115"/>
        <v>2.759667460070947E-3</v>
      </c>
      <c r="J622">
        <v>5141.71</v>
      </c>
      <c r="K622">
        <v>5198.3900000000003</v>
      </c>
      <c r="L622" s="71">
        <f t="shared" si="112"/>
        <v>1.1023569979637271E-2</v>
      </c>
      <c r="M622" s="70">
        <f t="shared" si="113"/>
        <v>3</v>
      </c>
    </row>
    <row r="623" spans="1:13">
      <c r="A623" s="68">
        <v>43272</v>
      </c>
      <c r="B623">
        <v>28.36</v>
      </c>
      <c r="C623" s="71">
        <f t="shared" si="110"/>
        <v>-2.4390243902439046E-2</v>
      </c>
      <c r="D623" s="26">
        <f t="shared" si="111"/>
        <v>28.380377049432614</v>
      </c>
      <c r="E623" s="26">
        <f>D623*(1-VLOOKUP(A623,USD!A:M,13,0))</f>
        <v>28.298956934024186</v>
      </c>
      <c r="F623">
        <v>28.257999999999999</v>
      </c>
      <c r="G623" s="71">
        <f t="shared" si="114"/>
        <v>-7.1799784044879189E-4</v>
      </c>
      <c r="H623" s="71">
        <f>(B623/(D623*(1-VLOOKUP(A623,USD!A:M,13,0))))-1</f>
        <v>2.1570783021482853E-3</v>
      </c>
      <c r="I623" s="71">
        <f t="shared" si="115"/>
        <v>3.6095972821856837E-3</v>
      </c>
      <c r="J623">
        <v>5198.3900000000003</v>
      </c>
      <c r="K623">
        <v>5089.25</v>
      </c>
      <c r="L623" s="71">
        <f t="shared" si="112"/>
        <v>-2.0994961901665721E-2</v>
      </c>
      <c r="M623" s="70">
        <f t="shared" si="113"/>
        <v>4</v>
      </c>
    </row>
    <row r="624" spans="1:13">
      <c r="A624" s="68">
        <v>43273</v>
      </c>
      <c r="B624">
        <v>28.7</v>
      </c>
      <c r="C624" s="71">
        <f t="shared" si="110"/>
        <v>1.1988716502115748E-2</v>
      </c>
      <c r="D624" s="26">
        <f t="shared" si="111"/>
        <v>28.65150483077074</v>
      </c>
      <c r="E624" s="26">
        <f>D624*(1-VLOOKUP(A624,USD!A:M,13,0))</f>
        <v>28.60606077112595</v>
      </c>
      <c r="F624">
        <v>28.6402</v>
      </c>
      <c r="G624" s="71">
        <f t="shared" si="114"/>
        <v>1.6925871613269194E-3</v>
      </c>
      <c r="H624" s="71">
        <f>(B624/(D624*(1-VLOOKUP(A624,USD!A:M,13,0))))-1</f>
        <v>3.2838925158429344E-3</v>
      </c>
      <c r="I624" s="71">
        <f t="shared" si="115"/>
        <v>2.0879742459898321E-3</v>
      </c>
      <c r="J624">
        <v>5089.25</v>
      </c>
      <c r="K624">
        <v>5160.12</v>
      </c>
      <c r="L624" s="71">
        <f t="shared" si="112"/>
        <v>1.3925431055656468E-2</v>
      </c>
      <c r="M624" s="70">
        <f t="shared" si="113"/>
        <v>5</v>
      </c>
    </row>
    <row r="625" spans="1:13">
      <c r="A625" s="68">
        <v>43276</v>
      </c>
      <c r="B625">
        <v>28.24</v>
      </c>
      <c r="C625" s="71">
        <f t="shared" si="110"/>
        <v>-1.6027874564459976E-2</v>
      </c>
      <c r="D625" s="26">
        <f t="shared" si="111"/>
        <v>28.445440068448018</v>
      </c>
      <c r="E625" s="26">
        <f>D625*(1-VLOOKUP(A625,USD!A:M,13,0))</f>
        <v>28.32099604142925</v>
      </c>
      <c r="F625">
        <v>28.308</v>
      </c>
      <c r="G625" s="71">
        <f t="shared" si="114"/>
        <v>-7.2222496102598566E-3</v>
      </c>
      <c r="H625" s="71">
        <f>(B625/(D625*(1-VLOOKUP(A625,USD!A:M,13,0))))-1</f>
        <v>-2.8599291250479553E-3</v>
      </c>
      <c r="I625" s="71">
        <f t="shared" si="115"/>
        <v>-2.4021478027412835E-3</v>
      </c>
      <c r="J625">
        <v>5160.12</v>
      </c>
      <c r="K625">
        <v>5125.03</v>
      </c>
      <c r="L625" s="71">
        <f t="shared" si="112"/>
        <v>-6.8002294520282947E-3</v>
      </c>
      <c r="M625" s="70">
        <f t="shared" si="113"/>
        <v>1</v>
      </c>
    </row>
    <row r="626" spans="1:13">
      <c r="A626" s="68">
        <v>43277</v>
      </c>
      <c r="B626">
        <v>28.3428</v>
      </c>
      <c r="C626" s="71">
        <f t="shared" si="110"/>
        <v>3.6402266288952934E-3</v>
      </c>
      <c r="D626" s="26">
        <f t="shared" si="111"/>
        <v>28.502702665155134</v>
      </c>
      <c r="E626" s="26">
        <f>D626*(1-VLOOKUP(A626,USD!A:M,13,0))</f>
        <v>28.323129745410455</v>
      </c>
      <c r="F626">
        <v>28.32</v>
      </c>
      <c r="G626" s="71">
        <f t="shared" si="114"/>
        <v>-5.6100878233773521E-3</v>
      </c>
      <c r="H626" s="71">
        <f>(B626/(D626*(1-VLOOKUP(A626,USD!A:M,13,0))))-1</f>
        <v>6.9449438555535536E-4</v>
      </c>
      <c r="I626" s="71">
        <f t="shared" si="115"/>
        <v>8.0508474576279632E-4</v>
      </c>
      <c r="J626">
        <v>5125.03</v>
      </c>
      <c r="K626">
        <v>5160.28</v>
      </c>
      <c r="L626" s="71">
        <f t="shared" si="112"/>
        <v>6.8780085189745765E-3</v>
      </c>
      <c r="M626" s="70">
        <f t="shared" si="113"/>
        <v>2</v>
      </c>
    </row>
    <row r="627" spans="1:13">
      <c r="A627" s="68">
        <v>43278</v>
      </c>
      <c r="B627">
        <v>27.7471</v>
      </c>
      <c r="C627" s="71">
        <f t="shared" si="110"/>
        <v>-2.1017683503394169E-2</v>
      </c>
      <c r="D627" s="26">
        <f t="shared" si="111"/>
        <v>28.04131558752626</v>
      </c>
      <c r="E627" s="26">
        <f>D627*(1-VLOOKUP(A627,USD!A:M,13,0))</f>
        <v>27.885281017228838</v>
      </c>
      <c r="F627">
        <v>27.866</v>
      </c>
      <c r="G627" s="71">
        <f t="shared" si="114"/>
        <v>-1.0492217692423034E-2</v>
      </c>
      <c r="H627" s="71">
        <f>(B627/(D627*(1-VLOOKUP(A627,USD!A:M,13,0))))-1</f>
        <v>-4.9553388808764032E-3</v>
      </c>
      <c r="I627" s="71">
        <f t="shared" si="115"/>
        <v>-4.2668484891983383E-3</v>
      </c>
      <c r="J627">
        <v>5160.28</v>
      </c>
      <c r="K627">
        <v>5109.5</v>
      </c>
      <c r="L627" s="71">
        <f t="shared" si="112"/>
        <v>-9.8405512879146118E-3</v>
      </c>
      <c r="M627" s="70">
        <f t="shared" si="113"/>
        <v>3</v>
      </c>
    </row>
    <row r="628" spans="1:13">
      <c r="A628" s="68">
        <v>43279</v>
      </c>
      <c r="B628">
        <v>27.814599999999999</v>
      </c>
      <c r="C628" s="71">
        <f t="shared" si="110"/>
        <v>2.4326866591464213E-3</v>
      </c>
      <c r="D628" s="26">
        <f t="shared" si="111"/>
        <v>27.569369852236029</v>
      </c>
      <c r="E628" s="26">
        <f>D628*(1-VLOOKUP(A628,USD!A:M,13,0))</f>
        <v>27.490087227501746</v>
      </c>
      <c r="F628">
        <v>27.4727</v>
      </c>
      <c r="G628" s="71">
        <f t="shared" si="114"/>
        <v>8.895021869499864E-3</v>
      </c>
      <c r="H628" s="71">
        <f>(B628/(D628*(1-VLOOKUP(A628,USD!A:M,13,0))))-1</f>
        <v>1.1804719636306027E-2</v>
      </c>
      <c r="I628" s="71">
        <f t="shared" si="115"/>
        <v>1.2445081844886019E-2</v>
      </c>
      <c r="J628">
        <v>5109.5</v>
      </c>
      <c r="K628">
        <v>5055.1099999999997</v>
      </c>
      <c r="L628" s="71">
        <f t="shared" si="112"/>
        <v>-1.0644877189548985E-2</v>
      </c>
      <c r="M628" s="70">
        <f t="shared" si="113"/>
        <v>4</v>
      </c>
    </row>
    <row r="629" spans="1:13">
      <c r="A629" s="68">
        <v>43280</v>
      </c>
      <c r="B629">
        <v>28.559899999999999</v>
      </c>
      <c r="C629" s="71">
        <f t="shared" si="110"/>
        <v>2.6795280176597824E-2</v>
      </c>
      <c r="D629" s="26">
        <f t="shared" si="111"/>
        <v>28.356644099139288</v>
      </c>
      <c r="E629" s="26">
        <f>D629*(1-VLOOKUP(A629,USD!A:M,13,0))</f>
        <v>28.369869862046269</v>
      </c>
      <c r="F629">
        <v>28.426200000000001</v>
      </c>
      <c r="G629" s="71">
        <f t="shared" si="114"/>
        <v>7.1678404591917211E-3</v>
      </c>
      <c r="H629" s="71">
        <f>(B629/(D629*(1-VLOOKUP(A629,USD!A:M,13,0))))-1</f>
        <v>6.6983084123328762E-3</v>
      </c>
      <c r="I629" s="71">
        <f t="shared" si="115"/>
        <v>4.703407419915262E-3</v>
      </c>
      <c r="J629">
        <v>5055.1099999999997</v>
      </c>
      <c r="K629">
        <v>5217.76</v>
      </c>
      <c r="L629" s="71">
        <f t="shared" si="112"/>
        <v>3.2175363147389557E-2</v>
      </c>
      <c r="M629" s="70">
        <f t="shared" si="113"/>
        <v>5</v>
      </c>
    </row>
    <row r="630" spans="1:13">
      <c r="A630" s="68">
        <v>43283</v>
      </c>
      <c r="B630">
        <v>28.56</v>
      </c>
      <c r="C630" s="71">
        <f t="shared" si="110"/>
        <v>3.5014128201282801E-6</v>
      </c>
      <c r="D630">
        <v>28.356644099139288</v>
      </c>
      <c r="G630" s="71">
        <f t="shared" si="114"/>
        <v>7.1713669695803173E-3</v>
      </c>
    </row>
    <row r="631" spans="1:13">
      <c r="A631" s="68">
        <v>43284</v>
      </c>
    </row>
    <row r="632" spans="1:13">
      <c r="A632" s="68">
        <v>43285</v>
      </c>
    </row>
    <row r="633" spans="1:13">
      <c r="A633" s="68">
        <v>43286</v>
      </c>
    </row>
    <row r="634" spans="1:13">
      <c r="A634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9" activePane="bottomRight" state="frozen"/>
      <selection pane="topRight" activeCell="B1" sqref="B1"/>
      <selection pane="bottomLeft" activeCell="A3" sqref="A3"/>
      <selection pane="bottomRight" activeCell="B68" sqref="B68"/>
    </sheetView>
  </sheetViews>
  <sheetFormatPr defaultColWidth="9" defaultRowHeight="16.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</vt:i4>
      </vt:variant>
    </vt:vector>
  </HeadingPairs>
  <TitlesOfParts>
    <vt:vector size="15" baseType="lpstr">
      <vt:lpstr>Update</vt:lpstr>
      <vt:lpstr>A50</vt:lpstr>
      <vt:lpstr>Shcomp</vt:lpstr>
      <vt:lpstr>USD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2018-10-09T23:31:56Z</dcterms:modified>
</cp:coreProperties>
</file>