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6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H469" i="8" l="1"/>
  <c r="S381" i="20"/>
  <c r="T381" i="20"/>
  <c r="U381" i="20"/>
  <c r="V381" i="20"/>
  <c r="W381" i="20"/>
  <c r="X381" i="20"/>
  <c r="Y381" i="20"/>
  <c r="Z381" i="20"/>
  <c r="AA381" i="20"/>
  <c r="AB381" i="20"/>
  <c r="AC381" i="20"/>
  <c r="AD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AT381" i="20"/>
  <c r="AU381" i="20"/>
  <c r="AV381" i="20"/>
  <c r="AW381" i="20"/>
  <c r="AX381" i="20"/>
  <c r="AY381" i="20"/>
  <c r="AZ381" i="20"/>
  <c r="BA381" i="20"/>
  <c r="BB381" i="20"/>
  <c r="BC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H476" i="10" l="1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0" i="20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R380" i="20"/>
  <c r="AS380" i="20"/>
  <c r="AT380" i="20"/>
  <c r="AU380" i="20"/>
  <c r="AW380" i="20"/>
  <c r="AY380" i="20"/>
  <c r="AZ380" i="20"/>
  <c r="BA380" i="20"/>
  <c r="BB380" i="20"/>
  <c r="BC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79" i="20"/>
  <c r="U379" i="20"/>
  <c r="X379" i="20" s="1"/>
  <c r="V379" i="20"/>
  <c r="Y379" i="20"/>
  <c r="AA379" i="20"/>
  <c r="AC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W379" i="20"/>
  <c r="AY379" i="20"/>
  <c r="AZ379" i="20"/>
  <c r="BA379" i="20"/>
  <c r="BB379" i="20"/>
  <c r="BC379" i="20"/>
  <c r="BD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E474" i="10" l="1"/>
  <c r="W379" i="20"/>
  <c r="AX379" i="20"/>
  <c r="AD379" i="20"/>
  <c r="Z379" i="20"/>
  <c r="AB379" i="20"/>
  <c r="AV379" i="20"/>
  <c r="G474" i="10"/>
  <c r="G473" i="9"/>
  <c r="H473" i="9"/>
  <c r="G473" i="11"/>
  <c r="G467" i="8"/>
  <c r="E467" i="7"/>
  <c r="G467" i="7"/>
  <c r="H466" i="6"/>
  <c r="H467" i="5"/>
  <c r="E467" i="5"/>
  <c r="S378" i="20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<sst xmlns="http://schemas.openxmlformats.org/spreadsheetml/2006/main" count="703" uniqueCount="607">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</sst>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23" sqref="C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43066</v>
      </c>
    </row>
    <row r="2" spans="1:16" x14ac:dyDescent="0.15">
      <c r="A2" s="39" t="s">
        <v>559</v>
      </c>
      <c r="B2" s="39">
        <v>6.5950699999999998</v>
      </c>
      <c r="C2" s="90">
        <v>43066</v>
      </c>
      <c r="D2" s="39">
        <v>13</v>
      </c>
    </row>
    <row r="3" spans="1:16" x14ac:dyDescent="0.15">
      <c r="A3" s="39" t="s">
        <v>560</v>
      </c>
      <c r="B3" s="39">
        <v>6.5960400000000003</v>
      </c>
      <c r="C3" s="90">
        <v>43066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6.5951250000000003</v>
      </c>
      <c r="C4" s="90">
        <v>43067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4049.95</v>
      </c>
      <c r="C5" s="39">
        <v>4104.2</v>
      </c>
      <c r="D5" s="93">
        <v>-1.32E-2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3322.23</v>
      </c>
      <c r="C6" s="39">
        <v>3353.82</v>
      </c>
      <c r="D6" s="93">
        <v>-9.4000000000000004E-3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1760.9</v>
      </c>
      <c r="C7" s="39">
        <v>1782.66</v>
      </c>
      <c r="D7" s="93">
        <v>-1.2200000000000001E-2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10954.18</v>
      </c>
      <c r="C8" s="39">
        <v>11168.39</v>
      </c>
      <c r="D8" s="93">
        <v>-1.9199999999999998E-2</v>
      </c>
      <c r="J8" s="75"/>
      <c r="K8" s="76"/>
      <c r="L8" s="77"/>
      <c r="M8" s="78"/>
    </row>
    <row r="9" spans="1:16" x14ac:dyDescent="0.15">
      <c r="A9" s="39" t="s">
        <v>525</v>
      </c>
      <c r="B9" s="39">
        <v>6194.55</v>
      </c>
      <c r="C9" s="39">
        <v>6278.03</v>
      </c>
      <c r="D9" s="93">
        <v>-1.3299999999999999E-2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2917.31</v>
      </c>
      <c r="C10" s="39">
        <v>2936.83</v>
      </c>
      <c r="D10" s="93">
        <v>-6.6E-3</v>
      </c>
    </row>
    <row r="11" spans="1:16" x14ac:dyDescent="0.15">
      <c r="A11" s="39" t="s">
        <v>527</v>
      </c>
      <c r="B11" s="39">
        <v>15.22</v>
      </c>
      <c r="C11" s="39">
        <v>15.625999999999999</v>
      </c>
      <c r="D11" s="90">
        <v>43063</v>
      </c>
    </row>
    <row r="12" spans="1:16" x14ac:dyDescent="0.15">
      <c r="A12" s="39" t="s">
        <v>528</v>
      </c>
      <c r="B12" s="39">
        <v>15.7</v>
      </c>
      <c r="C12" s="39">
        <v>15.776899999999999</v>
      </c>
      <c r="D12" s="90">
        <v>43066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7.52</v>
      </c>
      <c r="C13" s="39">
        <v>7.5419999999999998</v>
      </c>
      <c r="D13" s="90">
        <v>43066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48.75</v>
      </c>
      <c r="C14" s="39">
        <v>48.929000000000002</v>
      </c>
      <c r="D14" s="90">
        <v>43066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47.17</v>
      </c>
      <c r="C15" s="39">
        <v>47.71</v>
      </c>
      <c r="D15" s="90">
        <v>43063</v>
      </c>
    </row>
    <row r="16" spans="1:16" x14ac:dyDescent="0.15">
      <c r="A16" s="39" t="s">
        <v>532</v>
      </c>
      <c r="B16" s="39">
        <v>34.24</v>
      </c>
      <c r="C16" s="39">
        <v>35.235599999999998</v>
      </c>
      <c r="D16" s="90">
        <v>43063</v>
      </c>
    </row>
    <row r="17" spans="1:16" x14ac:dyDescent="0.15">
      <c r="A17" s="39" t="s">
        <v>533</v>
      </c>
      <c r="B17" s="39">
        <v>31.02</v>
      </c>
      <c r="C17" s="39">
        <v>31.4697</v>
      </c>
      <c r="D17" s="90">
        <v>43063</v>
      </c>
    </row>
    <row r="18" spans="1:16" x14ac:dyDescent="0.15">
      <c r="A18" s="39" t="s">
        <v>534</v>
      </c>
      <c r="B18" s="39">
        <v>34.049999999999997</v>
      </c>
      <c r="C18" s="39">
        <v>34.661299999999997</v>
      </c>
      <c r="D18" s="90">
        <v>43063</v>
      </c>
    </row>
    <row r="19" spans="1:16" x14ac:dyDescent="0.15">
      <c r="A19" s="39" t="s">
        <v>535</v>
      </c>
      <c r="B19" s="39">
        <v>13319.35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20823.189999999999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6.5873999999999997</v>
      </c>
      <c r="C21" s="90">
        <v>43066</v>
      </c>
      <c r="D21" s="91">
        <v>0.63326388888888896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3346.66</v>
      </c>
      <c r="B23" s="39">
        <v>3346.07</v>
      </c>
      <c r="C23" s="39">
        <v>3334.28</v>
      </c>
      <c r="D23" s="39">
        <v>3339.95</v>
      </c>
      <c r="E23" s="39">
        <v>3327.35</v>
      </c>
      <c r="F23" s="39">
        <v>3347</v>
      </c>
      <c r="G23" s="39">
        <v>3322.12</v>
      </c>
      <c r="H23" s="39">
        <v>932</v>
      </c>
      <c r="I23" s="39">
        <v>1017</v>
      </c>
      <c r="J23" s="39">
        <v>3326.79</v>
      </c>
      <c r="K23" s="39">
        <v>3324.04</v>
      </c>
      <c r="L23" s="39">
        <v>3322.23</v>
      </c>
      <c r="M23" s="39">
        <v>3329.44</v>
      </c>
      <c r="N23" s="39">
        <v>3315.42</v>
      </c>
      <c r="O23" s="39">
        <v>1317</v>
      </c>
      <c r="P23" s="39">
        <v>1448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5"/>
  <sheetViews>
    <sheetView zoomScale="115" zoomScaleNormal="115" workbookViewId="0">
      <pane xSplit="2" ySplit="6" topLeftCell="AH356" activePane="bottomRight" state="frozen"/>
      <selection pane="topRight" activeCell="C1" sqref="C1"/>
      <selection pane="bottomLeft" activeCell="A3" sqref="A3"/>
      <selection pane="bottomRight" activeCell="AQ380" sqref="AQ38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95"/>
        <v>3406.6019999999999</v>
      </c>
      <c r="T379" s="92" t="str">
        <f t="shared" ref="T379" si="5964">IF(AVERAGE(N378)&lt;S378,"熊",IF(AVERAGE(N378)&gt;S378,"牛",""))</f>
        <v>牛</v>
      </c>
      <c r="U379" s="92">
        <f t="shared" ref="U379" si="5965">MAX(H379,O379)</f>
        <v>3429.19</v>
      </c>
      <c r="V379" s="92">
        <f t="shared" ref="V379" si="5966">MIN(I379,P379)</f>
        <v>3342.33</v>
      </c>
      <c r="W379" s="40">
        <f t="shared" ref="W379" si="5967">LN(U379/V379)</f>
        <v>2.5655913120258514E-2</v>
      </c>
      <c r="X379" s="92">
        <f t="shared" ref="X379" si="5968">IF(U379=H379,J379,Q379)</f>
        <v>1031</v>
      </c>
      <c r="Y379" s="92">
        <f t="shared" ref="Y379" si="5969">IF(V379=I379,K379,R379)</f>
        <v>1449</v>
      </c>
      <c r="Z379" s="93">
        <f t="shared" ref="Z379" si="5970">(U379-V379)/(C379)</f>
        <v>2.5360583941605876E-2</v>
      </c>
      <c r="AA379" s="93">
        <f t="shared" ref="AA379" si="5971">LN(C379/N378)</f>
        <v>-1.5928912587843064E-3</v>
      </c>
      <c r="AB379" s="93">
        <f t="shared" ref="AB379" si="5972">LN(N379/U379)</f>
        <v>-2.2793749068795728E-2</v>
      </c>
      <c r="AC379" s="93">
        <f t="shared" ref="AC379" si="5973">LN(N379/V379)</f>
        <v>2.8621640514628049E-3</v>
      </c>
      <c r="AD379" s="93">
        <f t="shared" ref="AD379" si="5974">LN(U379/C379)</f>
        <v>1.2226099719807905E-3</v>
      </c>
      <c r="AE379" s="93">
        <f t="shared" ref="AE379" si="5975">LN(V379/C379)</f>
        <v>-2.4433303148277678E-2</v>
      </c>
      <c r="AF379" s="93">
        <f t="shared" ref="AF379" si="5976">LN(N379/C379)</f>
        <v>-2.1571139096814868E-2</v>
      </c>
      <c r="AG379" s="93">
        <f t="shared" ref="AG379" si="5977">LN(N379/N378)</f>
        <v>-2.3164030355599205E-2</v>
      </c>
      <c r="AH379" s="93">
        <f t="shared" ref="AH379" si="5978">LN(D379/C379)</f>
        <v>-1.3439684145254646E-3</v>
      </c>
      <c r="AI379" s="93">
        <f t="shared" ref="AI379" si="5979">LN(E379/C379)</f>
        <v>0</v>
      </c>
      <c r="AJ379" s="93">
        <f t="shared" ref="AJ379" si="5980">LN(F379/C379)</f>
        <v>-2.8624871706573731E-3</v>
      </c>
      <c r="AK379" s="93">
        <f t="shared" ref="AK379" si="5981">+LN(G379/C379)</f>
        <v>-7.1701698875231475E-3</v>
      </c>
      <c r="AL379" s="93">
        <f t="shared" ref="AL379" si="5982">LN(H379/I379)</f>
        <v>8.3927798595039935E-3</v>
      </c>
      <c r="AM379" s="93">
        <f t="shared" ref="AM379" si="5983">LN(O379/P379)</f>
        <v>1.7980411163190553E-2</v>
      </c>
      <c r="AN379" s="93">
        <f t="shared" ref="AN379" si="5984">LN(L379/G379)</f>
        <v>-6.6482322858204418E-4</v>
      </c>
      <c r="AO379" s="40">
        <f t="shared" ref="AO379" si="5985">(C379-I379)/(H379-I379)</f>
        <v>0.85380321004884596</v>
      </c>
      <c r="AP379" s="40">
        <f t="shared" ref="AP379" si="5986">(N378-I379)/(H379-I379)</f>
        <v>1.044312630844382</v>
      </c>
      <c r="AQ379" s="93">
        <f t="shared" ref="AQ379" si="5987">LN(M379/L379)</f>
        <v>-6.1815250907198721E-4</v>
      </c>
      <c r="AR379" s="93">
        <f t="shared" ref="AR379" si="5988">LN(N379/L379)</f>
        <v>-1.3736145980709718E-2</v>
      </c>
      <c r="AS379" s="93">
        <f t="shared" ref="AS379" si="5989">LN(N379/C379)</f>
        <v>-2.1571139096814868E-2</v>
      </c>
      <c r="AT379" s="28">
        <f t="shared" ref="AT379" si="5990">+(G379-I379)/(H379-I379)</f>
        <v>0</v>
      </c>
      <c r="AU379" s="28">
        <f t="shared" ref="AU379" si="5991">+(N379-P379)/(O379-P379)</f>
        <v>0.15798153034300705</v>
      </c>
      <c r="AV379" s="40">
        <f t="shared" ref="AV379" si="5992">+(N379-V379)/(U379-V379)</f>
        <v>0.11029242459129535</v>
      </c>
      <c r="AW379" s="93">
        <f t="shared" ref="AW379" si="5993">LN(N379/C379)</f>
        <v>-2.1571139096814868E-2</v>
      </c>
      <c r="AX379" s="28">
        <f t="shared" ref="AX379" si="5994">(N379-L379)/(U379-V379)</f>
        <v>-0.53373244301174372</v>
      </c>
      <c r="AY379" s="93">
        <f t="shared" ref="AY379" si="5995">LN(G379/I379)</f>
        <v>0</v>
      </c>
      <c r="AZ379" s="93">
        <f t="shared" ref="AZ379" si="5996">LN(N379/P379)</f>
        <v>2.8621640514628049E-3</v>
      </c>
      <c r="BA379" s="93">
        <f t="shared" ref="BA379" si="5997">AV378</f>
        <v>0.6897011739594423</v>
      </c>
      <c r="BB379" s="93">
        <f t="shared" ref="BB379" si="5998">AR378</f>
        <v>7.757069966380242E-4</v>
      </c>
      <c r="BC379" s="93">
        <f t="shared" ref="BC379" si="5999">AS378</f>
        <v>3.8348185591639571E-3</v>
      </c>
      <c r="BD379" s="39">
        <f t="shared" ref="BD379:BD380" si="6000">IF(AR378&lt;0,1,0)</f>
        <v>0</v>
      </c>
      <c r="BE379" t="s">
        <v>596</v>
      </c>
    </row>
    <row r="380" spans="1:57" x14ac:dyDescent="0.15">
      <c r="A380" s="90">
        <v>43063</v>
      </c>
      <c r="B380" s="41">
        <f t="shared" si="4153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95"/>
        <v>3403.8195000000001</v>
      </c>
      <c r="T380" s="92" t="str">
        <f t="shared" ref="T380" si="6001">IF(AVERAGE(N379)&lt;S379,"熊",IF(AVERAGE(N379)&gt;S379,"牛",""))</f>
        <v>熊</v>
      </c>
      <c r="U380" s="92">
        <f t="shared" ref="U380" si="6002">MAX(H380,O380)</f>
        <v>3360.43</v>
      </c>
      <c r="V380" s="92">
        <f t="shared" ref="V380" si="6003">MIN(I380,P380)</f>
        <v>3328.33</v>
      </c>
      <c r="W380" s="40">
        <f t="shared" ref="W380" si="6004">LN(U380/V380)</f>
        <v>9.5982652804210283E-3</v>
      </c>
      <c r="X380" s="92">
        <f t="shared" ref="X380" si="6005">IF(U380=H380,J380,Q380)</f>
        <v>946</v>
      </c>
      <c r="Y380" s="92">
        <f t="shared" ref="Y380" si="6006">IF(V380=I380,K380,R380)</f>
        <v>1317</v>
      </c>
      <c r="Z380" s="93">
        <f t="shared" ref="Z380" si="6007">(U380-V380)/(C380)</f>
        <v>9.609685125644361E-3</v>
      </c>
      <c r="AA380" s="93">
        <f t="shared" ref="AA380" si="6008">LN(C380/N379)</f>
        <v>-3.4457596452697114E-3</v>
      </c>
      <c r="AB380" s="93">
        <f t="shared" ref="AB380" si="6009">LN(N380/U380)</f>
        <v>-1.9689472794265049E-3</v>
      </c>
      <c r="AC380" s="93">
        <f t="shared" ref="AC380" si="6010">LN(N380/V380)</f>
        <v>7.6293180009945833E-3</v>
      </c>
      <c r="AD380" s="93">
        <f t="shared" ref="AD380" si="6011">LN(U380/C380)</f>
        <v>5.9843690052310515E-3</v>
      </c>
      <c r="AE380" s="93">
        <f t="shared" ref="AE380" si="6012">LN(V380/C380)</f>
        <v>-3.6138962751900016E-3</v>
      </c>
      <c r="AF380" s="93">
        <f t="shared" ref="AF380" si="6013">LN(N380/C380)</f>
        <v>4.0154217258043948E-3</v>
      </c>
      <c r="AG380" s="93">
        <f t="shared" ref="AG380" si="6014">LN(N380/N379)</f>
        <v>5.6966208053480058E-4</v>
      </c>
      <c r="AH380" s="93">
        <f t="shared" ref="AH380" si="6015">LN(D380/C380)</f>
        <v>2.4010333282159626E-3</v>
      </c>
      <c r="AI380" s="93">
        <f t="shared" ref="AI380" si="6016">LN(E380/C380)</f>
        <v>-4.0722221121488374E-4</v>
      </c>
      <c r="AJ380" s="93">
        <f t="shared" ref="AJ380" si="6017">LN(F380/C380)</f>
        <v>2.2994874413345928E-3</v>
      </c>
      <c r="AK380" s="93">
        <f t="shared" ref="AK380" si="6018">+LN(G380/C380)</f>
        <v>-2.0617698961263166E-3</v>
      </c>
      <c r="AL380" s="93">
        <f t="shared" ref="AL380" si="6019">LN(H380/I380)</f>
        <v>9.3369070875320218E-3</v>
      </c>
      <c r="AM380" s="93">
        <f t="shared" ref="AM380" si="6020">LN(O380/P380)</f>
        <v>9.5357713252028041E-3</v>
      </c>
      <c r="AN380" s="93">
        <f t="shared" ref="AN380" si="6021">LN(L380/G380)</f>
        <v>-5.8514191360554122E-4</v>
      </c>
      <c r="AO380" s="40">
        <f t="shared" ref="AO380" si="6022">(C380-I380)/(H380-I380)</f>
        <v>0.35798911303234981</v>
      </c>
      <c r="AP380" s="40">
        <f t="shared" ref="AP380" si="6023">(N379-I380)/(H380-I380)</f>
        <v>0.72718539865513998</v>
      </c>
      <c r="AQ380" s="93">
        <f t="shared" ref="AQ380" si="6024">LN(M380/L380)</f>
        <v>1.1699416363724752E-3</v>
      </c>
      <c r="AR380" s="93">
        <f t="shared" ref="AR380" si="6025">LN(N380/L380)</f>
        <v>6.6623335355363291E-3</v>
      </c>
      <c r="AS380" s="93">
        <f t="shared" ref="AS380" si="6026">LN(N380/C380)</f>
        <v>4.0154217258043948E-3</v>
      </c>
      <c r="AT380" s="28">
        <f t="shared" ref="AT380" si="6027">+(G380-I380)/(H380-I380)</f>
        <v>0.13768812039705985</v>
      </c>
      <c r="AU380" s="28">
        <f t="shared" ref="AU380" si="6028">+(N380-P380)/(O380-P380)</f>
        <v>0.79931012856695949</v>
      </c>
      <c r="AV380" s="40">
        <f t="shared" ref="AV380" si="6029">+(N380-V380)/(U380-V380)</f>
        <v>0.79408099688474487</v>
      </c>
      <c r="AW380" s="93">
        <f t="shared" ref="AW380" si="6030">LN(N380/C380)</f>
        <v>4.0154217258043948E-3</v>
      </c>
      <c r="AX380" s="28">
        <f t="shared" ref="AX380" si="6031">(N380-L380)/(U380-V380)</f>
        <v>0.69376947040498582</v>
      </c>
      <c r="AY380" s="93">
        <f t="shared" ref="AY380" si="6032">LN(G380/I380)</f>
        <v>1.2907681861747907E-3</v>
      </c>
      <c r="AZ380" s="93">
        <f t="shared" ref="AZ380" si="6033">LN(N380/P380)</f>
        <v>7.6293180009945833E-3</v>
      </c>
      <c r="BA380" s="93">
        <f t="shared" ref="BA380" si="6034">AV379</f>
        <v>0.11029242459129535</v>
      </c>
      <c r="BB380" s="93">
        <f t="shared" ref="BB380" si="6035">AR379</f>
        <v>-1.3736145980709718E-2</v>
      </c>
      <c r="BC380" s="93">
        <f t="shared" ref="BC380" si="6036">AS379</f>
        <v>-2.1571139096814868E-2</v>
      </c>
      <c r="BD380" s="39">
        <f t="shared" si="6000"/>
        <v>1</v>
      </c>
    </row>
    <row r="381" spans="1:57" x14ac:dyDescent="0.15">
      <c r="A381" s="90">
        <v>43066</v>
      </c>
      <c r="B381" s="41">
        <f t="shared" si="4153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95"/>
        <v>3400.6699999999996</v>
      </c>
      <c r="T381" s="92" t="str">
        <f t="shared" ref="T381" si="6037">IF(AVERAGE(N380)&lt;S380,"熊",IF(AVERAGE(N380)&gt;S380,"牛",""))</f>
        <v>熊</v>
      </c>
      <c r="U381" s="92">
        <f t="shared" ref="U381" si="6038">MAX(H381,O381)</f>
        <v>3347</v>
      </c>
      <c r="V381" s="92">
        <f t="shared" ref="V381" si="6039">MIN(I381,P381)</f>
        <v>3315.42</v>
      </c>
      <c r="W381" s="40">
        <f t="shared" ref="W381" si="6040">LN(U381/V381)</f>
        <v>9.4801097841502903E-3</v>
      </c>
      <c r="X381" s="92">
        <f t="shared" ref="X381" si="6041">IF(U381=H381,J381,Q381)</f>
        <v>932</v>
      </c>
      <c r="Y381" s="92">
        <f t="shared" ref="Y381" si="6042">IF(V381=I381,K381,R381)</f>
        <v>1448</v>
      </c>
      <c r="Z381" s="93">
        <f t="shared" ref="Z381" si="6043">(U381-V381)/(C381)</f>
        <v>9.4362737774377828E-3</v>
      </c>
      <c r="AA381" s="93">
        <f t="shared" ref="AA381" si="6044">LN(C381/N380)</f>
        <v>-2.1371611362916818E-3</v>
      </c>
      <c r="AB381" s="93">
        <f t="shared" ref="AB381" si="6045">LN(N381/U381)</f>
        <v>-7.4281780343848514E-3</v>
      </c>
      <c r="AC381" s="93">
        <f t="shared" ref="AC381" si="6046">LN(N381/V381)</f>
        <v>2.0519317497655057E-3</v>
      </c>
      <c r="AD381" s="93">
        <f t="shared" ref="AD381" si="6047">LN(U381/C381)</f>
        <v>1.0158866757268103E-4</v>
      </c>
      <c r="AE381" s="93">
        <f t="shared" ref="AE381" si="6048">LN(V381/C381)</f>
        <v>-9.3785211165776181E-3</v>
      </c>
      <c r="AF381" s="93">
        <f t="shared" ref="AF381" si="6049">LN(N381/C381)</f>
        <v>-7.3265893668121264E-3</v>
      </c>
      <c r="AG381" s="93">
        <f t="shared" ref="AG381" si="6050">LN(N381/N380)</f>
        <v>-9.4637505031038814E-3</v>
      </c>
      <c r="AH381" s="93">
        <f t="shared" ref="AH381" si="6051">LN(D381/C381)</f>
        <v>-1.7631071372312864E-4</v>
      </c>
      <c r="AI381" s="93">
        <f t="shared" ref="AI381" si="6052">LN(E381/C381)</f>
        <v>-3.706069556046973E-3</v>
      </c>
      <c r="AJ381" s="93">
        <f t="shared" ref="AJ381" si="6053">LN(F381/C381)</f>
        <v>-2.006996744940483E-3</v>
      </c>
      <c r="AK381" s="93">
        <f t="shared" ref="AK381" si="6054">+LN(G381/C381)</f>
        <v>-5.7866421786249298E-3</v>
      </c>
      <c r="AL381" s="93">
        <f t="shared" ref="AL381" si="6055">LN(H381/I381)</f>
        <v>7.4612888729199134E-3</v>
      </c>
      <c r="AM381" s="93">
        <f t="shared" ref="AM381" si="6056">LN(O381/P381)</f>
        <v>4.2198092372931865E-3</v>
      </c>
      <c r="AN381" s="93">
        <f t="shared" ref="AN381" si="6057">LN(L381/G381)</f>
        <v>-1.6831626666168888E-4</v>
      </c>
      <c r="AO381" s="40">
        <f t="shared" ref="AO381" si="6058">(C381-I381)/(H381-I381)</f>
        <v>0.98633440514468873</v>
      </c>
      <c r="AP381" s="40">
        <f t="shared" ref="AP381" si="6059">(N380-I381)/(H381-I381)</f>
        <v>1.2741157556270151</v>
      </c>
      <c r="AQ381" s="93">
        <f t="shared" ref="AQ381" si="6060">LN(M381/L381)</f>
        <v>-8.2696450118862729E-4</v>
      </c>
      <c r="AR381" s="93">
        <f t="shared" ref="AR381" si="6061">LN(N381/L381)</f>
        <v>-1.371630921525575E-3</v>
      </c>
      <c r="AS381" s="93">
        <f t="shared" ref="AS381" si="6062">LN(N381/C381)</f>
        <v>-7.3265893668121264E-3</v>
      </c>
      <c r="AT381" s="28">
        <f t="shared" ref="AT381" si="6063">+(G381-I381)/(H381-I381)</f>
        <v>0.2102090032154339</v>
      </c>
      <c r="AU381" s="28">
        <f t="shared" ref="AU381" si="6064">+(N381-P381)/(O381-P381)</f>
        <v>0.48573466476461868</v>
      </c>
      <c r="AV381" s="40">
        <f t="shared" ref="AV381" si="6065">+(N381-V381)/(U381-V381)</f>
        <v>0.21564281190626855</v>
      </c>
      <c r="AW381" s="93">
        <f t="shared" ref="AW381" si="6066">LN(N381/C381)</f>
        <v>-7.3265893668121264E-3</v>
      </c>
      <c r="AX381" s="28">
        <f t="shared" ref="AX381" si="6067">(N381-L381)/(U381-V381)</f>
        <v>-0.14439518682710437</v>
      </c>
      <c r="AY381" s="93">
        <f t="shared" ref="AY381" si="6068">LN(G381/I381)</f>
        <v>1.5730580267223936E-3</v>
      </c>
      <c r="AZ381" s="93">
        <f t="shared" ref="AZ381" si="6069">LN(N381/P381)</f>
        <v>2.0519317497655057E-3</v>
      </c>
      <c r="BA381" s="93">
        <f t="shared" ref="BA381" si="6070">AV380</f>
        <v>0.79408099688474487</v>
      </c>
      <c r="BB381" s="93">
        <f t="shared" ref="BB381" si="6071">AR380</f>
        <v>6.6623335355363291E-3</v>
      </c>
      <c r="BC381" s="93">
        <f t="shared" ref="BC381" si="6072">AS380</f>
        <v>4.0154217258043948E-3</v>
      </c>
      <c r="BD381" s="39">
        <f t="shared" ref="BD381" si="6073">IF(AR380&lt;0,1,0)</f>
        <v>0</v>
      </c>
    </row>
    <row r="382" spans="1:57" x14ac:dyDescent="0.15">
      <c r="A382" s="90">
        <v>43067</v>
      </c>
      <c r="B382" s="41">
        <f t="shared" si="4153"/>
        <v>2</v>
      </c>
    </row>
    <row r="383" spans="1:57" x14ac:dyDescent="0.15">
      <c r="A383" s="90">
        <v>43068</v>
      </c>
      <c r="B383" s="41">
        <f t="shared" si="4153"/>
        <v>3</v>
      </c>
    </row>
    <row r="384" spans="1:57" x14ac:dyDescent="0.15">
      <c r="A384" s="90">
        <v>43069</v>
      </c>
      <c r="B384" s="41">
        <f t="shared" si="4153"/>
        <v>4</v>
      </c>
    </row>
    <row r="385" spans="1:2" x14ac:dyDescent="0.15">
      <c r="A385" s="90">
        <v>43070</v>
      </c>
      <c r="B38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6"/>
  <sheetViews>
    <sheetView zoomScale="115" zoomScaleNormal="115" workbookViewId="0">
      <pane xSplit="1" ySplit="1" topLeftCell="B302" activePane="bottomRight" state="frozen"/>
      <selection pane="topRight" activeCell="B1" sqref="B1"/>
      <selection pane="bottomLeft" activeCell="A2" sqref="A2"/>
      <selection pane="bottomRight" activeCell="E332" sqref="E33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2" si="15">LN(C220/C219)</f>
        <v>5.8655326653686257E-5</v>
      </c>
      <c r="H220">
        <v>6.8302350000000001</v>
      </c>
      <c r="I220" s="25">
        <f t="shared" ref="I220:I332" si="16">LN(H220/H219)</f>
        <v>1.1859738836099735E-4</v>
      </c>
      <c r="J220">
        <v>6.8346549999999997</v>
      </c>
      <c r="K220" s="25">
        <f t="shared" ref="K220:K332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2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</row>
    <row r="334" spans="1:14" x14ac:dyDescent="0.15">
      <c r="A334" s="90">
        <v>43068</v>
      </c>
    </row>
    <row r="335" spans="1:14" x14ac:dyDescent="0.15">
      <c r="A335" s="90">
        <v>43069</v>
      </c>
    </row>
    <row r="336" spans="1:14" x14ac:dyDescent="0.15">
      <c r="A336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8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1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15">
      <c r="A470" s="90">
        <v>43067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2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I465" sqref="I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1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15">
      <c r="A469" s="90">
        <v>43067</v>
      </c>
    </row>
    <row r="470" spans="1:14" x14ac:dyDescent="0.15">
      <c r="A470" s="90">
        <v>43068</v>
      </c>
    </row>
    <row r="471" spans="1:14" x14ac:dyDescent="0.15">
      <c r="A471" s="90">
        <v>43069</v>
      </c>
    </row>
    <row r="472" spans="1:14" x14ac:dyDescent="0.15">
      <c r="A472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3"/>
  <sheetViews>
    <sheetView zoomScale="115" zoomScaleNormal="115" workbookViewId="0">
      <pane xSplit="1" ySplit="2" topLeftCell="B438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9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</row>
    <row r="470" spans="1:13" x14ac:dyDescent="0.15">
      <c r="A470" s="90">
        <v>43067</v>
      </c>
    </row>
    <row r="471" spans="1:13" x14ac:dyDescent="0.15">
      <c r="A471" s="90">
        <v>43068</v>
      </c>
    </row>
    <row r="472" spans="1:13" x14ac:dyDescent="0.15">
      <c r="A472" s="90">
        <v>43069</v>
      </c>
    </row>
    <row r="473" spans="1:13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3"/>
  <sheetViews>
    <sheetView tabSelected="1"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D455" sqref="D45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2">+K469/J469-1</f>
        <v>-1.3218166756006067E-2</v>
      </c>
      <c r="M469" s="92">
        <f t="shared" ref="M469" si="943">WEEKDAY(A469,2)</f>
        <v>1</v>
      </c>
    </row>
    <row r="470" spans="1:14" x14ac:dyDescent="0.15">
      <c r="A470" s="90">
        <v>43067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9"/>
  <sheetViews>
    <sheetView zoomScale="115" zoomScaleNormal="115" workbookViewId="0">
      <pane xSplit="1" ySplit="2" topLeftCell="B448" activePane="bottomRight" state="frozen"/>
      <selection pane="topRight" activeCell="B1" sqref="B1"/>
      <selection pane="bottomLeft" activeCell="A3" sqref="A3"/>
      <selection pane="bottomRight" activeCell="A475" sqref="A475:A47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G475" s="42">
        <f t="shared" ref="G475" si="824">+B475/D475-1</f>
        <v>-1.0679603877526977E-3</v>
      </c>
      <c r="H475" s="92"/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L474" sqref="L470:L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9"/>
  <sheetViews>
    <sheetView zoomScale="115" zoomScaleNormal="115" workbookViewId="0">
      <pane xSplit="1" ySplit="2" topLeftCell="B449" activePane="bottomRight" state="frozen"/>
      <selection pane="topRight" activeCell="B1" sqref="B1"/>
      <selection pane="bottomLeft" activeCell="A3" sqref="A3"/>
      <selection pane="bottomRight" activeCell="B459" sqref="B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0"/>
  <sheetViews>
    <sheetView zoomScale="115" zoomScaleNormal="115" workbookViewId="0">
      <pane xSplit="1" ySplit="2" topLeftCell="B451" activePane="bottomRight" state="frozen"/>
      <selection pane="topRight" activeCell="B1" sqref="B1"/>
      <selection pane="bottomLeft" activeCell="A3" sqref="A3"/>
      <selection pane="bottomRight" activeCell="B476" sqref="B47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 x14ac:dyDescent="0.15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 t="shared" ref="D475" si="823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4">+B475/D475-1</f>
        <v>-1.7107882165002808E-3</v>
      </c>
      <c r="H475" s="93">
        <f>(B475/(D475*(1-VLOOKUP(A475,FX!A:M,13,0))))-1</f>
        <v>-3.153533811218745E-4</v>
      </c>
      <c r="I475" s="93">
        <f>+B475/F475-1</f>
        <v>1.6935314024575376E-3</v>
      </c>
      <c r="J475">
        <v>6274.51</v>
      </c>
      <c r="K475">
        <v>6278.03</v>
      </c>
      <c r="L475" s="93">
        <f t="shared" ref="L475" si="825">+K475/J475-1</f>
        <v>5.6099998246872396E-4</v>
      </c>
      <c r="M475" s="92">
        <f t="shared" ref="M475" si="826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7">B476/B475-1</f>
        <v>-1.9297235023041481E-2</v>
      </c>
      <c r="D476" s="26">
        <f t="shared" ref="D476" si="828">+F475*(1+L476)</f>
        <v>34.200402979119247</v>
      </c>
      <c r="E476" s="26">
        <f>D476*(1-VLOOKUP(A476,FX!A:M,13,0))</f>
        <v>34.164888363672233</v>
      </c>
      <c r="G476" s="93">
        <f t="shared" ref="G476" si="829">+B476/D476-1</f>
        <v>-4.3976961093433742E-3</v>
      </c>
      <c r="H476" s="93">
        <f>(B476/(D476*(1-VLOOKUP(A476,FX!A:M,13,0))))-1</f>
        <v>-3.3627612784591365E-3</v>
      </c>
      <c r="J476">
        <v>6278.03</v>
      </c>
      <c r="K476">
        <v>6194.55</v>
      </c>
      <c r="L476" s="93">
        <f t="shared" ref="L476" si="830">+K476/J476-1</f>
        <v>-1.3297164874968681E-2</v>
      </c>
      <c r="M476" s="92">
        <f t="shared" ref="M476" si="831">WEEKDAY(A476,2)</f>
        <v>1</v>
      </c>
    </row>
    <row r="477" spans="1:14" x14ac:dyDescent="0.15">
      <c r="A477" s="90">
        <v>43067</v>
      </c>
    </row>
    <row r="478" spans="1:14" x14ac:dyDescent="0.15">
      <c r="A478" s="90">
        <v>43068</v>
      </c>
    </row>
    <row r="479" spans="1:14" x14ac:dyDescent="0.15">
      <c r="A479" s="90">
        <v>43069</v>
      </c>
    </row>
    <row r="480" spans="1:14" x14ac:dyDescent="0.15">
      <c r="A480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2017-11-27T22:07:10Z</dcterms:modified>
</cp:coreProperties>
</file>